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60" windowHeight="11325" activeTab="3"/>
  </bookViews>
  <sheets>
    <sheet name="Annexure-III 1 to 3" sheetId="3" r:id="rId1"/>
    <sheet name="Annexure-IV" sheetId="5" r:id="rId2"/>
    <sheet name="Annexure-XIX" sheetId="6" r:id="rId3"/>
    <sheet name="16-17 vs 15-16" sheetId="7" r:id="rId4"/>
    <sheet name="15-16 vs 14-15" sheetId="8" r:id="rId5"/>
    <sheet name="14-15 vs 13-14" sheetId="9" r:id="rId6"/>
    <sheet name="13-14 vs 12-13" sheetId="10" r:id="rId7"/>
  </sheets>
  <externalReferences>
    <externalReference r:id="rId8"/>
  </externalReferences>
  <definedNames>
    <definedName name="_xlnm.Print_Area" localSheetId="6">'13-14 vs 12-13'!$A$1:$F$48</definedName>
    <definedName name="_xlnm.Print_Area" localSheetId="5">'14-15 vs 13-14'!$A$1:$F$48</definedName>
    <definedName name="_xlnm.Print_Area" localSheetId="4">'15-16 vs 14-15'!$A$1:$F$48</definedName>
    <definedName name="_xlnm.Print_Area" localSheetId="3">'16-17 vs 15-16'!$A$1:$I$48</definedName>
    <definedName name="_xlnm.Print_Area" localSheetId="0">'Annexure-III 1 to 3'!$A$1:$J$109</definedName>
    <definedName name="_xlnm.Print_Area" localSheetId="1">'Annexure-IV'!$A$1:$G$34</definedName>
    <definedName name="_xlnm.Print_Area" localSheetId="2">'Annexure-XIX'!$A$1:$O$70</definedName>
    <definedName name="_xlnm.Print_Titles" localSheetId="6">'13-14 vs 12-13'!$8:$8</definedName>
    <definedName name="_xlnm.Print_Titles" localSheetId="5">'14-15 vs 13-14'!$8:$8</definedName>
    <definedName name="_xlnm.Print_Titles" localSheetId="4">'15-16 vs 14-15'!$8:$8</definedName>
    <definedName name="_xlnm.Print_Titles" localSheetId="3">'16-17 vs 15-16'!$8:$8</definedName>
  </definedNames>
  <calcPr calcId="125725"/>
</workbook>
</file>

<file path=xl/calcChain.xml><?xml version="1.0" encoding="utf-8"?>
<calcChain xmlns="http://schemas.openxmlformats.org/spreadsheetml/2006/main">
  <c r="E46" i="10"/>
  <c r="D45"/>
  <c r="D47" s="1"/>
  <c r="E44"/>
  <c r="E42"/>
  <c r="E39"/>
  <c r="D38"/>
  <c r="C38"/>
  <c r="E37"/>
  <c r="E35"/>
  <c r="E34"/>
  <c r="E33"/>
  <c r="E32"/>
  <c r="D30"/>
  <c r="C30"/>
  <c r="E28"/>
  <c r="E26"/>
  <c r="E25"/>
  <c r="E24"/>
  <c r="E23"/>
  <c r="E22"/>
  <c r="E19"/>
  <c r="E18"/>
  <c r="D17"/>
  <c r="C17"/>
  <c r="D16"/>
  <c r="C16"/>
  <c r="C45" s="1"/>
  <c r="C47" s="1"/>
  <c r="E15"/>
  <c r="E14"/>
  <c r="E11"/>
  <c r="E46" i="9"/>
  <c r="E44"/>
  <c r="E42"/>
  <c r="E39"/>
  <c r="D38"/>
  <c r="C38"/>
  <c r="E37"/>
  <c r="E35"/>
  <c r="E34"/>
  <c r="E33"/>
  <c r="E32"/>
  <c r="D30"/>
  <c r="C30"/>
  <c r="C45" s="1"/>
  <c r="C47" s="1"/>
  <c r="E28"/>
  <c r="E26"/>
  <c r="E25"/>
  <c r="E24"/>
  <c r="E23"/>
  <c r="E22"/>
  <c r="E19"/>
  <c r="E18"/>
  <c r="E16"/>
  <c r="D16"/>
  <c r="D45" s="1"/>
  <c r="D47" s="1"/>
  <c r="C16"/>
  <c r="E15"/>
  <c r="E14"/>
  <c r="E11"/>
  <c r="E46" i="8"/>
  <c r="E44"/>
  <c r="E42"/>
  <c r="D38"/>
  <c r="C38"/>
  <c r="E37"/>
  <c r="E35"/>
  <c r="E34"/>
  <c r="E33"/>
  <c r="E32"/>
  <c r="D30"/>
  <c r="C30"/>
  <c r="E28"/>
  <c r="E26"/>
  <c r="E25"/>
  <c r="E24"/>
  <c r="E23"/>
  <c r="E22"/>
  <c r="E19"/>
  <c r="E18"/>
  <c r="D16"/>
  <c r="E16" s="1"/>
  <c r="C16"/>
  <c r="C45" s="1"/>
  <c r="C47" s="1"/>
  <c r="E15"/>
  <c r="E14"/>
  <c r="E11"/>
  <c r="E46" i="7"/>
  <c r="D45"/>
  <c r="D47" s="1"/>
  <c r="E44"/>
  <c r="E42"/>
  <c r="D38"/>
  <c r="C38"/>
  <c r="E37"/>
  <c r="E35"/>
  <c r="E34"/>
  <c r="E33"/>
  <c r="E32"/>
  <c r="D30"/>
  <c r="C30"/>
  <c r="C45" s="1"/>
  <c r="C47" s="1"/>
  <c r="E28"/>
  <c r="E26"/>
  <c r="E25"/>
  <c r="E24"/>
  <c r="E23"/>
  <c r="E22"/>
  <c r="E19"/>
  <c r="E18"/>
  <c r="E16"/>
  <c r="D16"/>
  <c r="C16"/>
  <c r="E15"/>
  <c r="E14"/>
  <c r="E11"/>
  <c r="D45" i="8" l="1"/>
  <c r="D47" s="1"/>
  <c r="E16" i="10"/>
  <c r="D53" i="6" l="1"/>
  <c r="C53"/>
  <c r="C52"/>
  <c r="C51"/>
  <c r="D51"/>
  <c r="D52"/>
  <c r="C41"/>
  <c r="F52"/>
  <c r="E53"/>
  <c r="E52" s="1"/>
  <c r="F53"/>
  <c r="G53"/>
  <c r="G52" s="1"/>
  <c r="E51"/>
  <c r="F51"/>
  <c r="G51"/>
  <c r="O53"/>
  <c r="N53"/>
  <c r="M53"/>
  <c r="M51"/>
  <c r="M52" s="1"/>
  <c r="N51"/>
  <c r="N52" s="1"/>
  <c r="O51"/>
  <c r="O52"/>
  <c r="L53"/>
  <c r="L52"/>
  <c r="H52"/>
  <c r="I53"/>
  <c r="I52" s="1"/>
  <c r="J53"/>
  <c r="J52" s="1"/>
  <c r="K53"/>
  <c r="K52" s="1"/>
  <c r="H53"/>
  <c r="I51" l="1"/>
  <c r="J51"/>
  <c r="K51"/>
  <c r="L51"/>
  <c r="H51"/>
  <c r="I60" i="3" l="1"/>
  <c r="L63"/>
  <c r="B18" i="5"/>
  <c r="N59" i="3" l="1"/>
  <c r="M59"/>
  <c r="N58"/>
  <c r="M58"/>
  <c r="N57"/>
  <c r="M57"/>
  <c r="N56"/>
  <c r="M56"/>
  <c r="N55"/>
  <c r="M55"/>
  <c r="N54"/>
  <c r="M54"/>
  <c r="N53"/>
  <c r="M53"/>
  <c r="N52"/>
  <c r="M52"/>
  <c r="N51"/>
  <c r="M51"/>
  <c r="N50"/>
  <c r="M50"/>
  <c r="N49"/>
  <c r="M49"/>
  <c r="N48"/>
  <c r="M48"/>
  <c r="N47"/>
  <c r="M47"/>
  <c r="N46"/>
  <c r="M46"/>
  <c r="N45"/>
  <c r="M45"/>
  <c r="N44"/>
  <c r="M44"/>
  <c r="N43"/>
  <c r="M43"/>
  <c r="N42"/>
  <c r="M42"/>
  <c r="N88" l="1"/>
  <c r="N89"/>
  <c r="N90"/>
  <c r="N91"/>
  <c r="N92"/>
  <c r="N93"/>
  <c r="N94"/>
  <c r="N95"/>
  <c r="N96"/>
  <c r="N97"/>
  <c r="N98"/>
  <c r="N99"/>
  <c r="N100"/>
  <c r="N101"/>
  <c r="N102"/>
  <c r="N103"/>
  <c r="N104"/>
  <c r="M88"/>
  <c r="M89"/>
  <c r="M90"/>
  <c r="M91"/>
  <c r="M92"/>
  <c r="M93"/>
  <c r="M94"/>
  <c r="M95"/>
  <c r="M96"/>
  <c r="M97"/>
  <c r="M98"/>
  <c r="M99"/>
  <c r="M100"/>
  <c r="M101"/>
  <c r="M102"/>
  <c r="M103"/>
  <c r="M104"/>
  <c r="M87"/>
  <c r="N87"/>
  <c r="I7" i="5"/>
  <c r="I8"/>
  <c r="I9"/>
  <c r="I10"/>
  <c r="I11"/>
  <c r="I12"/>
  <c r="I13"/>
  <c r="I14"/>
  <c r="I15"/>
  <c r="I16"/>
  <c r="I17"/>
  <c r="I6"/>
  <c r="L74" i="3"/>
  <c r="D74" s="1"/>
  <c r="L73"/>
  <c r="D73" s="1"/>
  <c r="L72"/>
  <c r="D72" s="1"/>
  <c r="L71"/>
  <c r="D71" s="1"/>
  <c r="L70"/>
  <c r="D70" s="1"/>
  <c r="L69"/>
  <c r="D69" s="1"/>
  <c r="L68"/>
  <c r="D68" s="1"/>
  <c r="L67"/>
  <c r="D67" s="1"/>
  <c r="L66"/>
  <c r="D66" s="1"/>
  <c r="L65"/>
  <c r="D65" s="1"/>
  <c r="L64"/>
  <c r="D64" s="1"/>
  <c r="D63"/>
  <c r="F25"/>
  <c r="I105" l="1"/>
  <c r="F18" i="5"/>
  <c r="E18"/>
  <c r="C18" l="1"/>
  <c r="D18"/>
</calcChain>
</file>

<file path=xl/sharedStrings.xml><?xml version="1.0" encoding="utf-8"?>
<sst xmlns="http://schemas.openxmlformats.org/spreadsheetml/2006/main" count="664" uniqueCount="282">
  <si>
    <r>
      <rPr>
        <sz val="10"/>
        <rFont val="Arial"/>
        <family val="2"/>
      </rPr>
      <t>Name of Company</t>
    </r>
  </si>
  <si>
    <r>
      <rPr>
        <sz val="10"/>
        <rFont val="Arial"/>
        <family val="2"/>
      </rPr>
      <t>MW</t>
    </r>
  </si>
  <si>
    <r>
      <rPr>
        <b/>
        <sz val="10"/>
        <rFont val="Arial"/>
        <family val="2"/>
      </rPr>
      <t>Period</t>
    </r>
  </si>
  <si>
    <r>
      <rPr>
        <b/>
        <sz val="10"/>
        <rFont val="Arial"/>
        <family val="2"/>
      </rPr>
      <t>Generation :</t>
    </r>
  </si>
  <si>
    <r>
      <rPr>
        <sz val="10"/>
        <rFont val="Arial"/>
        <family val="2"/>
      </rPr>
      <t>(Days)</t>
    </r>
  </si>
  <si>
    <r>
      <rPr>
        <sz val="10"/>
        <rFont val="Arial"/>
        <family val="2"/>
      </rPr>
      <t>Cost    of    spares    actually</t>
    </r>
    <r>
      <rPr>
        <sz val="10"/>
        <rFont val="Times New Roman"/>
        <family val="1"/>
      </rPr>
      <t xml:space="preserve"> </t>
    </r>
    <r>
      <rPr>
        <sz val="10"/>
        <rFont val="Arial"/>
        <family val="2"/>
      </rPr>
      <t>consumed</t>
    </r>
  </si>
  <si>
    <r>
      <rPr>
        <sz val="10"/>
        <rFont val="Arial"/>
        <family val="2"/>
      </rPr>
      <t>Average stock of spares</t>
    </r>
  </si>
  <si>
    <r>
      <rPr>
        <sz val="10"/>
        <rFont val="Arial"/>
        <family val="2"/>
      </rPr>
      <t>(Rs. Lakhs)</t>
    </r>
  </si>
  <si>
    <r>
      <rPr>
        <sz val="10"/>
        <rFont val="Arial"/>
        <family val="2"/>
      </rPr>
      <t>Name of Station</t>
    </r>
  </si>
  <si>
    <r>
      <rPr>
        <b/>
        <u/>
        <sz val="10"/>
        <rFont val="Arial"/>
        <family val="2"/>
      </rPr>
      <t>SH 2/3</t>
    </r>
  </si>
  <si>
    <r>
      <rPr>
        <sz val="10"/>
        <rFont val="Arial"/>
        <family val="2"/>
      </rPr>
      <t xml:space="preserve">Installed Capacity and
</t>
    </r>
    <r>
      <rPr>
        <sz val="10"/>
        <rFont val="Arial"/>
        <family val="2"/>
      </rPr>
      <t>Configuration</t>
    </r>
  </si>
  <si>
    <r>
      <rPr>
        <sz val="10"/>
        <rFont val="Arial"/>
        <family val="2"/>
      </rPr>
      <t>(MW)</t>
    </r>
  </si>
  <si>
    <r>
      <rPr>
        <sz val="10"/>
        <rFont val="Arial"/>
        <family val="2"/>
      </rPr>
      <t>Station Location</t>
    </r>
  </si>
  <si>
    <r>
      <rPr>
        <sz val="10"/>
        <rFont val="Arial"/>
        <family val="2"/>
      </rPr>
      <t>Under</t>
    </r>
    <r>
      <rPr>
        <sz val="10"/>
        <rFont val="Times New Roman"/>
        <family val="1"/>
      </rPr>
      <t xml:space="preserve"> </t>
    </r>
    <r>
      <rPr>
        <sz val="10"/>
        <rFont val="Arial"/>
        <family val="2"/>
      </rPr>
      <t>ground or</t>
    </r>
    <r>
      <rPr>
        <sz val="10"/>
        <rFont val="Times New Roman"/>
        <family val="1"/>
      </rPr>
      <t xml:space="preserve"> </t>
    </r>
    <r>
      <rPr>
        <sz val="10"/>
        <rFont val="Arial"/>
        <family val="2"/>
      </rPr>
      <t>Surface</t>
    </r>
  </si>
  <si>
    <r>
      <rPr>
        <sz val="10"/>
        <rFont val="Arial"/>
        <family val="2"/>
      </rPr>
      <t>Type of Excitation System</t>
    </r>
  </si>
  <si>
    <r>
      <rPr>
        <sz val="10"/>
        <rFont val="Arial"/>
        <family val="2"/>
      </rPr>
      <t>Live Storage Capacity</t>
    </r>
  </si>
  <si>
    <r>
      <rPr>
        <sz val="10"/>
        <rFont val="Arial"/>
        <family val="2"/>
      </rPr>
      <t>Rated Head</t>
    </r>
  </si>
  <si>
    <r>
      <rPr>
        <sz val="10"/>
        <rFont val="Arial"/>
        <family val="2"/>
      </rPr>
      <t>Metres</t>
    </r>
  </si>
  <si>
    <r>
      <rPr>
        <sz val="10"/>
        <rFont val="Arial"/>
        <family val="2"/>
      </rPr>
      <t xml:space="preserve">Head at Full Reservoir Level
</t>
    </r>
    <r>
      <rPr>
        <sz val="10"/>
        <rFont val="Arial"/>
        <family val="2"/>
      </rPr>
      <t>(FRL)</t>
    </r>
  </si>
  <si>
    <r>
      <rPr>
        <sz val="10"/>
        <rFont val="Arial"/>
        <family val="2"/>
      </rPr>
      <t xml:space="preserve">Head at Minimum Draw down
</t>
    </r>
    <r>
      <rPr>
        <sz val="10"/>
        <rFont val="Arial"/>
        <family val="2"/>
      </rPr>
      <t>Level (MDDL)</t>
    </r>
  </si>
  <si>
    <r>
      <rPr>
        <sz val="10"/>
        <rFont val="Arial"/>
        <family val="2"/>
      </rPr>
      <t>MW Capability at FRL</t>
    </r>
  </si>
  <si>
    <r>
      <rPr>
        <sz val="10"/>
        <rFont val="Arial"/>
        <family val="2"/>
      </rPr>
      <t>MW Capability at MDDL</t>
    </r>
  </si>
  <si>
    <r>
      <rPr>
        <b/>
        <sz val="10"/>
        <rFont val="Arial"/>
        <family val="2"/>
      </rPr>
      <t>Cost of spares :</t>
    </r>
  </si>
  <si>
    <r>
      <rPr>
        <sz val="10"/>
        <rFont val="Arial"/>
        <family val="2"/>
      </rPr>
      <t xml:space="preserve">Cost  of  spares  capitalized  in
</t>
    </r>
    <r>
      <rPr>
        <sz val="10"/>
        <rFont val="Arial"/>
        <family val="2"/>
      </rPr>
      <t>books of accounts</t>
    </r>
  </si>
  <si>
    <r>
      <rPr>
        <sz val="10"/>
        <rFont val="Arial"/>
        <family val="2"/>
      </rPr>
      <t>Cost of spares included in the</t>
    </r>
    <r>
      <rPr>
        <sz val="10"/>
        <rFont val="Times New Roman"/>
        <family val="1"/>
      </rPr>
      <t xml:space="preserve"> </t>
    </r>
    <r>
      <rPr>
        <sz val="10"/>
        <rFont val="Arial"/>
        <family val="2"/>
      </rPr>
      <t xml:space="preserve">capital cost for the purpose of
</t>
    </r>
    <r>
      <rPr>
        <sz val="10"/>
        <rFont val="Arial"/>
        <family val="2"/>
      </rPr>
      <t>tariff</t>
    </r>
  </si>
  <si>
    <r>
      <rPr>
        <sz val="10"/>
        <rFont val="Arial"/>
        <family val="2"/>
      </rPr>
      <t>(MU)</t>
    </r>
  </si>
  <si>
    <r>
      <rPr>
        <b/>
        <u/>
        <sz val="10"/>
        <rFont val="Arial"/>
        <family val="2"/>
      </rPr>
      <t>Annexure-III</t>
    </r>
  </si>
  <si>
    <r>
      <rPr>
        <sz val="10"/>
        <rFont val="Arial"/>
        <family val="2"/>
      </rPr>
      <t>Weighted Average duration of</t>
    </r>
    <r>
      <rPr>
        <sz val="10"/>
        <rFont val="Times New Roman"/>
        <family val="1"/>
      </rPr>
      <t xml:space="preserve"> </t>
    </r>
    <r>
      <rPr>
        <sz val="10"/>
        <rFont val="Arial"/>
        <family val="2"/>
      </rPr>
      <t xml:space="preserve">outages </t>
    </r>
    <r>
      <rPr>
        <b/>
        <sz val="10"/>
        <rFont val="Arial"/>
        <family val="2"/>
      </rPr>
      <t>( Unit-wise details)</t>
    </r>
  </si>
  <si>
    <r>
      <rPr>
        <sz val="10"/>
        <rFont val="Arial"/>
        <family val="2"/>
      </rPr>
      <t>Scheduled outages</t>
    </r>
  </si>
  <si>
    <r>
      <rPr>
        <sz val="10"/>
        <rFont val="Arial"/>
        <family val="2"/>
      </rPr>
      <t>Forced outages</t>
    </r>
  </si>
  <si>
    <r>
      <rPr>
        <sz val="10"/>
        <rFont val="Arial"/>
        <family val="2"/>
      </rPr>
      <t>April</t>
    </r>
  </si>
  <si>
    <r>
      <rPr>
        <sz val="10"/>
        <rFont val="Arial"/>
        <family val="2"/>
      </rPr>
      <t>1-10</t>
    </r>
  </si>
  <si>
    <r>
      <rPr>
        <sz val="10"/>
        <rFont val="Arial"/>
        <family val="2"/>
      </rPr>
      <t>October</t>
    </r>
  </si>
  <si>
    <r>
      <rPr>
        <sz val="10"/>
        <rFont val="Arial"/>
        <family val="2"/>
      </rPr>
      <t>11-20</t>
    </r>
  </si>
  <si>
    <r>
      <rPr>
        <sz val="10"/>
        <rFont val="Arial"/>
        <family val="2"/>
      </rPr>
      <t>21-30</t>
    </r>
  </si>
  <si>
    <r>
      <rPr>
        <sz val="10"/>
        <rFont val="Arial"/>
        <family val="2"/>
      </rPr>
      <t>21-31</t>
    </r>
  </si>
  <si>
    <r>
      <rPr>
        <sz val="10"/>
        <rFont val="Arial"/>
        <family val="2"/>
      </rPr>
      <t>May</t>
    </r>
  </si>
  <si>
    <r>
      <rPr>
        <sz val="10"/>
        <rFont val="Arial"/>
        <family val="2"/>
      </rPr>
      <t>November</t>
    </r>
  </si>
  <si>
    <r>
      <rPr>
        <sz val="10"/>
        <rFont val="Arial"/>
        <family val="2"/>
      </rPr>
      <t>June</t>
    </r>
  </si>
  <si>
    <r>
      <rPr>
        <sz val="10"/>
        <rFont val="Arial"/>
        <family val="2"/>
      </rPr>
      <t>December</t>
    </r>
  </si>
  <si>
    <r>
      <rPr>
        <sz val="10"/>
        <rFont val="Arial"/>
        <family val="2"/>
      </rPr>
      <t>July</t>
    </r>
  </si>
  <si>
    <r>
      <rPr>
        <sz val="10"/>
        <rFont val="Arial"/>
        <family val="2"/>
      </rPr>
      <t>January</t>
    </r>
  </si>
  <si>
    <r>
      <rPr>
        <sz val="10"/>
        <rFont val="Arial"/>
        <family val="2"/>
      </rPr>
      <t>August</t>
    </r>
  </si>
  <si>
    <r>
      <rPr>
        <sz val="10"/>
        <rFont val="Arial"/>
        <family val="2"/>
      </rPr>
      <t>February</t>
    </r>
  </si>
  <si>
    <r>
      <rPr>
        <sz val="10"/>
        <rFont val="Arial"/>
        <family val="2"/>
      </rPr>
      <t>21-28</t>
    </r>
  </si>
  <si>
    <r>
      <rPr>
        <sz val="10"/>
        <rFont val="Arial"/>
        <family val="2"/>
      </rPr>
      <t>September</t>
    </r>
  </si>
  <si>
    <r>
      <rPr>
        <sz val="10"/>
        <rFont val="Arial"/>
        <family val="2"/>
      </rPr>
      <t>March</t>
    </r>
  </si>
  <si>
    <r>
      <rPr>
        <sz val="12"/>
        <rFont val="Arial"/>
        <family val="2"/>
      </rPr>
      <t>Total</t>
    </r>
  </si>
  <si>
    <r>
      <rPr>
        <b/>
        <sz val="12"/>
        <rFont val="Arial"/>
        <family val="2"/>
      </rPr>
      <t>Annexure –IV</t>
    </r>
  </si>
  <si>
    <r>
      <rPr>
        <sz val="11"/>
        <rFont val="Calibri"/>
        <family val="2"/>
      </rPr>
      <t>April</t>
    </r>
  </si>
  <si>
    <r>
      <rPr>
        <sz val="11"/>
        <rFont val="Calibri"/>
        <family val="2"/>
      </rPr>
      <t>May</t>
    </r>
  </si>
  <si>
    <r>
      <rPr>
        <sz val="11"/>
        <rFont val="Calibri"/>
        <family val="2"/>
      </rPr>
      <t>June</t>
    </r>
  </si>
  <si>
    <r>
      <rPr>
        <sz val="11"/>
        <rFont val="Calibri"/>
        <family val="2"/>
      </rPr>
      <t>July</t>
    </r>
  </si>
  <si>
    <r>
      <rPr>
        <sz val="11"/>
        <rFont val="Calibri"/>
        <family val="2"/>
      </rPr>
      <t>August</t>
    </r>
  </si>
  <si>
    <r>
      <rPr>
        <sz val="11"/>
        <rFont val="Calibri"/>
        <family val="2"/>
      </rPr>
      <t>September</t>
    </r>
  </si>
  <si>
    <r>
      <rPr>
        <sz val="11"/>
        <rFont val="Calibri"/>
        <family val="2"/>
      </rPr>
      <t>October</t>
    </r>
  </si>
  <si>
    <r>
      <rPr>
        <sz val="11"/>
        <rFont val="Calibri"/>
        <family val="2"/>
      </rPr>
      <t>November</t>
    </r>
  </si>
  <si>
    <r>
      <rPr>
        <sz val="11"/>
        <rFont val="Calibri"/>
        <family val="2"/>
      </rPr>
      <t>December</t>
    </r>
  </si>
  <si>
    <r>
      <rPr>
        <sz val="11"/>
        <rFont val="Calibri"/>
        <family val="2"/>
      </rPr>
      <t>January</t>
    </r>
  </si>
  <si>
    <r>
      <rPr>
        <sz val="11"/>
        <rFont val="Calibri"/>
        <family val="2"/>
      </rPr>
      <t>February</t>
    </r>
  </si>
  <si>
    <r>
      <rPr>
        <sz val="11"/>
        <rFont val="Calibri"/>
        <family val="2"/>
      </rPr>
      <t>March</t>
    </r>
  </si>
  <si>
    <r>
      <rPr>
        <sz val="11"/>
        <rFont val="Calibri"/>
        <family val="2"/>
      </rPr>
      <t>Annual</t>
    </r>
  </si>
  <si>
    <t>2013-14</t>
  </si>
  <si>
    <t>2015-16</t>
  </si>
  <si>
    <t>2016-17</t>
  </si>
  <si>
    <t>Design Energy as approved by CEA (MU)</t>
  </si>
  <si>
    <t>Pro-forma for furnishing Actual annual performance/operational data for the Hydro Electric generating stations for the 5-year period from 2012-13 to 2016-17</t>
  </si>
  <si>
    <r>
      <rPr>
        <sz val="10"/>
        <rFont val="Arial"/>
        <family val="2"/>
      </rPr>
      <t>(Million</t>
    </r>
    <r>
      <rPr>
        <sz val="10"/>
        <rFont val="Times New Roman"/>
        <family val="1"/>
      </rPr>
      <t xml:space="preserve"> </t>
    </r>
    <r>
      <rPr>
        <sz val="10"/>
        <rFont val="Arial"/>
        <family val="2"/>
      </rPr>
      <t>Cubic)</t>
    </r>
  </si>
  <si>
    <r>
      <rPr>
        <sz val="10"/>
        <rFont val="Arial"/>
        <family val="2"/>
      </rPr>
      <t>Actual   Gross   Generation   at Generator Terminals</t>
    </r>
  </si>
  <si>
    <r>
      <rPr>
        <sz val="10"/>
        <rFont val="Arial"/>
        <family val="2"/>
      </rPr>
      <t>Actual Net Generation Ex-bus including free power</t>
    </r>
  </si>
  <si>
    <r>
      <rPr>
        <sz val="10"/>
        <rFont val="Arial"/>
        <family val="2"/>
      </rPr>
      <t>Scheduled  generation  Ex-bus including free power</t>
    </r>
  </si>
  <si>
    <r>
      <rPr>
        <sz val="10"/>
        <rFont val="Arial"/>
        <family val="2"/>
      </rPr>
      <t>Actual Auxiliary Energy Consumption excluding colony consumption</t>
    </r>
  </si>
  <si>
    <r>
      <rPr>
        <sz val="10"/>
        <rFont val="Arial"/>
        <family val="2"/>
      </rPr>
      <t>Average    Declared    Capacity (DC) during the year</t>
    </r>
  </si>
  <si>
    <t>Particulars</t>
  </si>
  <si>
    <t>Units</t>
  </si>
  <si>
    <t>2012-13</t>
  </si>
  <si>
    <t>2014-15</t>
  </si>
  <si>
    <t>Actual  Energy  supplied to Colony from the station</t>
  </si>
  <si>
    <t>SH 1/3</t>
  </si>
  <si>
    <t>Period</t>
  </si>
  <si>
    <t>Expected  Avg.  of  daily 3-hour peaking capacity as approved by CEA</t>
  </si>
  <si>
    <t>Actual monthly average of daily 3-hour peaking (MW) for the period 2012-13 to 2016-17</t>
  </si>
  <si>
    <t>Month</t>
  </si>
  <si>
    <t xml:space="preserve"> Declared Capacity should be as per Regulation 31(3) of CERC Tariff Regulations for the period 2014-19 including month wise information may be furnished.</t>
  </si>
  <si>
    <t>Any  relevant  point  or  a  specific  fact  having  bearing  on  performance  or  operating parameters may also be highlighted or brought to the notice of the Commission.</t>
  </si>
  <si>
    <t>List of beneficiaries/customers along with allocation by GoI including (allocation of unallocated share) / capacity as contracted should also be furnished separately for each generating station.</t>
  </si>
  <si>
    <t>Annexure III</t>
  </si>
  <si>
    <t>SH 3/3</t>
  </si>
  <si>
    <t>Plant Availability Factor Achieved (%)</t>
  </si>
  <si>
    <t>Reasons for shortfall in PAF
achieved vis-a-vis NAPAF</t>
  </si>
  <si>
    <t>Plant Load Factor Achieved (%)</t>
  </si>
  <si>
    <t>Reasons for shortfall in PLF
achieved vis-a-vis Target PLF</t>
  </si>
  <si>
    <t>2004-05</t>
  </si>
  <si>
    <t>2005-06</t>
  </si>
  <si>
    <t>2006-07</t>
  </si>
  <si>
    <t>2007-08</t>
  </si>
  <si>
    <t>2008-09</t>
  </si>
  <si>
    <t>2009-10</t>
  </si>
  <si>
    <t>2010-11</t>
  </si>
  <si>
    <t>2011-12</t>
  </si>
  <si>
    <t>(e) Operation and maintenance cost (finally admitted by CERC)</t>
  </si>
  <si>
    <t>Name of the Utility</t>
  </si>
  <si>
    <t>Name of the Generating Station</t>
  </si>
  <si>
    <t>Station/ Stage/ Unit</t>
  </si>
  <si>
    <t>Fuel Type (Coal/ Lignite/ Gas/ Liquid Fuel/ Nuclear/ Hydro</t>
  </si>
  <si>
    <t>Capacity of Plant (MW)</t>
  </si>
  <si>
    <t>COD</t>
  </si>
  <si>
    <t>Plant Load Factors (PLF) (%)</t>
  </si>
  <si>
    <t>Scheduled Energy (MU)</t>
  </si>
  <si>
    <t>Scheduled Generation (MU)</t>
  </si>
  <si>
    <t>Actual Generation (MU)</t>
  </si>
  <si>
    <t>Value of coal (Rs. Lakh)</t>
  </si>
  <si>
    <t>Value of Oil (Rs. lakh)</t>
  </si>
  <si>
    <t>Station Heat Rate (kcal/kwh)</t>
  </si>
  <si>
    <t>Equity (Rs. Crore)</t>
  </si>
  <si>
    <t>Absolute value</t>
  </si>
  <si>
    <t>Rate (%)</t>
  </si>
  <si>
    <t>(b) interest on Loan</t>
  </si>
  <si>
    <t>(d) Interest on working Capital</t>
  </si>
  <si>
    <t>(f) Compensation Allowances</t>
  </si>
  <si>
    <t>Energy Charge (Rs./Kwh)</t>
  </si>
  <si>
    <t>Total tariff (Rs. Kwh)</t>
  </si>
  <si>
    <t>DSM Generation (MU)</t>
  </si>
  <si>
    <t>DSM Rate (Ps/Kwh)</t>
  </si>
  <si>
    <t>Revenue from DSM (Rs. Crore)</t>
  </si>
  <si>
    <t>Annexure-XIX</t>
  </si>
  <si>
    <r>
      <rPr>
        <b/>
        <sz val="11"/>
        <rFont val="Arial"/>
        <family val="2"/>
      </rPr>
      <t xml:space="preserve">                            PLANT AVAILABILITY/SCHEDULED PLANT LOAD FACTOR ACHIEVED
</t>
    </r>
    <r>
      <rPr>
        <sz val="11"/>
        <rFont val="Arial"/>
        <family val="2"/>
      </rPr>
      <t>Generating company: NHPC LTD.
Name of Generating station: Bairasiul Power Station
Installed Capacity (MW) : 180 MW
Normative Annual Plant Availability Factor (%) approved by Commission : 90%</t>
    </r>
  </si>
  <si>
    <t>NHPC TLD</t>
  </si>
  <si>
    <t>BAIRASIUL POWER STATION</t>
  </si>
  <si>
    <t>180 MW</t>
  </si>
  <si>
    <t>Surface</t>
  </si>
  <si>
    <t>Static</t>
  </si>
  <si>
    <t>0.725 M</t>
  </si>
  <si>
    <t>240 M</t>
  </si>
  <si>
    <t>282.21 M</t>
  </si>
  <si>
    <t>275.80 M</t>
  </si>
  <si>
    <t>NIL</t>
  </si>
  <si>
    <t>Storage Hydro plants shall also furnish actual monthly average peaking generation in MW achieved during the period 2012-13 to 2016-17 against the monthly average peaking capability approved by CEA as per following format:</t>
  </si>
  <si>
    <t>NHPC LTD.</t>
  </si>
  <si>
    <t>Bairasiul Power Station</t>
  </si>
  <si>
    <t>3x60 MW</t>
  </si>
  <si>
    <t>Hydro</t>
  </si>
  <si>
    <t>Month wise Design Energy (Post R&amp;M)</t>
  </si>
  <si>
    <t>Month wise Design Energy (Existing)</t>
  </si>
  <si>
    <r>
      <rPr>
        <b/>
        <sz val="9"/>
        <color rgb="FF000000"/>
        <rFont val="Times New Roman"/>
        <family val="1"/>
      </rPr>
      <t xml:space="preserve">
DURING 2014-15:</t>
    </r>
    <r>
      <rPr>
        <sz val="9"/>
        <color rgb="FF000000"/>
        <rFont val="Times New Roman"/>
        <family val="1"/>
      </rPr>
      <t xml:space="preserve"> LESS PAF DUE TO OUTAGE OF U#2 FOR PROBLEM IN THURST BEARING PAD (22/3/2014 - 06/04/2014) &amp; STATOR EARTH FAULT
(12/04/2014 - 04/05/2014) AND COMPLETE SHUTDOWN OF POWER HOUSE FOR RESERVOIR FLUSHING THROUGH DT GATE FROM
14/09/2014 TO 21/09/2014 .</t>
    </r>
  </si>
  <si>
    <t>Note:</t>
  </si>
  <si>
    <t>CEA vide its Letter No. 13/2(NHPC)/HE&amp;RM/2015/923 date25/08/2015 has approved Design Energy of 708.59 MU.
CERC in its Order dated 03/06/2016 has agreed for Design Energy of 708.59 MU subject to Model Study as suggested by CEA.</t>
  </si>
  <si>
    <t>Annual</t>
  </si>
  <si>
    <t>Not Applicable</t>
  </si>
  <si>
    <t>AFC (Rs. Crore)</t>
  </si>
  <si>
    <t>Generating Companies are required to submit data for all generating stations.</t>
  </si>
  <si>
    <t>2. The capital cost sl no. 23 &amp; equity at sl no. 21 has been considered as closing equity &amp; capital cost respectively as on 31st March of respective year.</t>
  </si>
  <si>
    <t xml:space="preserve">3. The depreciation at Sl No. 24(c) for the period 2004-09 is inclusive of Advance Against Depreciation (AAD) </t>
  </si>
  <si>
    <t>1. The data at Sl No. 20 to 27 has been filled based on CERC orders dated 17.06.2015, 18.12.2009 &amp; 14.10.2009</t>
  </si>
  <si>
    <t>NA</t>
  </si>
  <si>
    <t>As the power Station has already completed 12 years, remaining depreciation is uniformily distributed over the balance useful life.</t>
  </si>
  <si>
    <t>5. ^ The Normative debt at the end of the year (sl no.20) has been considered as ZERO as the grosss normative loan is fully repaid &amp; allowed depreciation in respectve years are more than 70% of admitted additional capitalization.</t>
  </si>
  <si>
    <t>The data provided for the corresponding years need to mention as Actual or provisional.</t>
  </si>
  <si>
    <t>Data for each Unit and Stage is required to be submitted in additional sheets as per the format.</t>
  </si>
  <si>
    <r>
      <rPr>
        <b/>
        <sz val="12"/>
        <rFont val="Arial"/>
        <family val="2"/>
      </rPr>
      <t>Plant  Availability  Factor  (PAF) (%)</t>
    </r>
  </si>
  <si>
    <r>
      <rPr>
        <b/>
        <sz val="12"/>
        <rFont val="Arial"/>
        <family val="2"/>
      </rPr>
      <t>Quantum  of  coal  consumption (MT)</t>
    </r>
  </si>
  <si>
    <r>
      <rPr>
        <b/>
        <sz val="12"/>
        <rFont val="Arial"/>
        <family val="2"/>
      </rPr>
      <t>Specific     Coal     Consumption (kg/kwh)</t>
    </r>
  </si>
  <si>
    <r>
      <rPr>
        <b/>
        <sz val="12"/>
        <rFont val="Arial"/>
        <family val="2"/>
      </rPr>
      <t>Gross  Calorific  Value  of  Coal (Kcal/ Kg)</t>
    </r>
  </si>
  <si>
    <r>
      <rPr>
        <b/>
        <sz val="12"/>
        <rFont val="Arial"/>
        <family val="2"/>
      </rPr>
      <t>Heat Contribution of Coal (Kcal/ kwh)</t>
    </r>
  </si>
  <si>
    <r>
      <rPr>
        <b/>
        <sz val="12"/>
        <rFont val="Arial"/>
        <family val="2"/>
      </rPr>
      <t>Cost Of Specific Coal Consumption (Rs./Kwh) – Finally admitted by CERC</t>
    </r>
  </si>
  <si>
    <r>
      <rPr>
        <b/>
        <sz val="12"/>
        <rFont val="Arial"/>
        <family val="2"/>
      </rPr>
      <t>Quantum  of  Oil  Consumption (Lit.)</t>
    </r>
  </si>
  <si>
    <r>
      <rPr>
        <b/>
        <sz val="12"/>
        <rFont val="Arial"/>
        <family val="2"/>
      </rPr>
      <t>Gross   calorific   value   of   oil (kcal/lit)</t>
    </r>
  </si>
  <si>
    <r>
      <rPr>
        <b/>
        <sz val="12"/>
        <rFont val="Arial"/>
        <family val="2"/>
      </rPr>
      <t>Specific  Oil  Consumption  (ml/ kwh)</t>
    </r>
  </si>
  <si>
    <r>
      <rPr>
        <b/>
        <sz val="12"/>
        <rFont val="Arial"/>
        <family val="2"/>
      </rPr>
      <t>Cost Of Specific Oil Consumption (Rs./Kwh) – Finally admitted by CERC</t>
    </r>
  </si>
  <si>
    <r>
      <rPr>
        <b/>
        <sz val="12"/>
        <rFont val="Arial"/>
        <family val="2"/>
      </rPr>
      <t>Heat  Contribution  of  Oil  (Kcal/ kwh)</t>
    </r>
  </si>
  <si>
    <r>
      <rPr>
        <b/>
        <sz val="12"/>
        <rFont val="Arial"/>
        <family val="2"/>
      </rPr>
      <t>Auxiliary  Energy  Consumption (%)</t>
    </r>
  </si>
  <si>
    <t>Debt at the end of the year (Rs. Crore) ^</t>
  </si>
  <si>
    <r>
      <rPr>
        <b/>
        <sz val="12"/>
        <rFont val="Arial"/>
        <family val="2"/>
      </rPr>
      <t>Working  Capital  (Rs.  Crore)  –
finally admitted by CERC</t>
    </r>
  </si>
  <si>
    <t>Rate (%) *</t>
  </si>
  <si>
    <r>
      <rPr>
        <b/>
        <sz val="12"/>
        <rFont val="Arial"/>
        <family val="2"/>
      </rPr>
      <t>Rate  (%)  –  Weighted  Average Rate</t>
    </r>
  </si>
  <si>
    <r>
      <rPr>
        <b/>
        <sz val="12"/>
        <rFont val="Arial"/>
        <family val="2"/>
      </rPr>
      <t>(c) Depreciation (finally allowed by CERC)</t>
    </r>
  </si>
  <si>
    <r>
      <rPr>
        <b/>
        <sz val="12"/>
        <rFont val="Arial"/>
        <family val="2"/>
      </rPr>
      <t>Revenue  realisation  before  tax (Rs. Crore)</t>
    </r>
  </si>
  <si>
    <r>
      <t xml:space="preserve">4. </t>
    </r>
    <r>
      <rPr>
        <b/>
        <sz val="12"/>
        <color rgb="FF000000"/>
        <rFont val="Arial"/>
        <family val="2"/>
      </rPr>
      <t>*</t>
    </r>
    <r>
      <rPr>
        <sz val="12"/>
        <color rgb="FF000000"/>
        <rFont val="Arial"/>
        <family val="2"/>
      </rPr>
      <t xml:space="preserve"> The Return On Equity (ROE) at Sl No. 24(a) for the period 2004-09 is exclusive of Tax as the same was not part of AFC &amp; separately reimbursable from beneficiaries.</t>
    </r>
  </si>
  <si>
    <r>
      <rPr>
        <i/>
        <sz val="12"/>
        <rFont val="Arial"/>
        <family val="2"/>
      </rPr>
      <t>This is a general format. Plants of different fuel users have to fill the cells as applicable to them. Tariff for the Hydro may be understood as composite tariff.</t>
    </r>
  </si>
  <si>
    <t>Profit/ loss before tax (Rs. Crore)</t>
  </si>
  <si>
    <t>Revenue   realisation   after   tax (Rs. Crore) #</t>
  </si>
  <si>
    <t>6. # NHPC calculate Corporate Tax as a whole after considering all the admissible deductions, exemptions etc. as per Income Tax Act. Therefore unitwise calculation has not been made.</t>
  </si>
  <si>
    <t>Capital cost (Rs. Crore) – finally admitted by CERC</t>
  </si>
  <si>
    <t>(a) Return on equity  – pre tax (admitted by CERC)</t>
  </si>
  <si>
    <t xml:space="preserve">Capacity Charges/ Annual Fixed Cost (AFC) </t>
  </si>
  <si>
    <t>DETAILS OF OPERATION AND MAINTENANCE EXPENSES</t>
  </si>
  <si>
    <t>Name of the Company : National Hydroelectric Power Corporation Ltd</t>
  </si>
  <si>
    <t xml:space="preserve">Name of Power Station: </t>
  </si>
  <si>
    <t>BAIRASUIL POWER STATION</t>
  </si>
  <si>
    <t>Sl. No.</t>
  </si>
  <si>
    <t>ITEMS</t>
  </si>
  <si>
    <t>Variance %</t>
  </si>
  <si>
    <t>13-14 vs 12-13</t>
  </si>
  <si>
    <t xml:space="preserve">14-15 vs 13-14 </t>
  </si>
  <si>
    <t xml:space="preserve">15-16 vs 14-15 </t>
  </si>
  <si>
    <t xml:space="preserve">16-17 vs 15-16 </t>
  </si>
  <si>
    <t xml:space="preserve"> </t>
  </si>
  <si>
    <t>Reasons for variance</t>
  </si>
  <si>
    <t>(A)</t>
  </si>
  <si>
    <t>Breakup of O&amp;M Expenses</t>
  </si>
  <si>
    <t xml:space="preserve">Consumption of stores &amp; spares </t>
  </si>
  <si>
    <t>Minor</t>
  </si>
  <si>
    <t>Increase is due to carrying out of capital maintenance during current period which was not done in previous period. Under-mentioned items have been issued during current period for capital maintenance work:-                                                                  i) Consumption of capital spares like Centralised bus bar-13.67 lacs, guide vanes-Rs 27.52 lacs, upper and lower labryinth moving ring- Rs.40.57 lacs.                                                                               ii) Turbine Oil by Rs 25.01 lacs in comparison to previous period.                                                                          iii) Temperature signalling device for Rs 7.10 lacs.                           iv) And other miscellaneous items like Diesel for Rs. 3.18 lac, lower bush for Rs 2.52 lac,SF6 gas cylinder for 2.52 lac,winding set for Rs.2.23 lac, Impeller, Shell and tube heat exchanger etc.</t>
  </si>
  <si>
    <t>The varience is due to a number of capital spares utilised which are non retribable (Rs. 95 lacs.)during this F.Y 2015-16 as compared to F.Y 2014-15.</t>
  </si>
  <si>
    <t>Due to consumption of capital spare throuh replacement of transformer in FY 2015-16</t>
  </si>
  <si>
    <t>Repair &amp; Maintenance</t>
  </si>
  <si>
    <t>For Dam,Intake,WCS,De-silting chamber</t>
  </si>
  <si>
    <t>1. Increase is due to repair of Thrust Bearing Mirror disc of 60MW Francis trubine for Rs 13.11 lacs and repair of Spherical valve for Rs  14.17 lacs in this year which was not required in last year.        2. Increase is due to  carrying out the work of "Providing and lying of premix carpeting on Dargala Siul Road"  for Rs 1.20 crore and other special repair work of Bhaledh weir  for Rs 0.66 crore which was not done last year.</t>
  </si>
  <si>
    <t>Increase is due to taking  up the following works which were not undertaken during previous period :- i) Repair of tail pool area of  right bank of Power plant building  etc. = Rs 15.60 lacs.                                                                                                 ii) Repair of BSPS Central School Building= Rs 6.02 lacs. 
iii) Water proofing treatment of roof slab of machine hall &amp;canteen building at Power House for Rs.17.11 lacs                
 iv) Antitermite treatment of field hostel for Rs.4.58    
v) Providing assistants for day to day operation and maintenance of service in hospital for Rs.5.37.                                                                                            vi) Providing of tiles in guest house for Rs 9.23 lacs and other works like fencing of power house building for Rs .3.89 lacs and other miscellaneous works.                              Further Increase is due to carrying out of following works in capital maintenance which were not done during previous period    
i) HPVOF coating of under water components of Power House for Rs.23.46 lacs 
 ii) Vibration Analysis and Dynamic Balancing of all the three generatic Units for Rs. 10.24 lacs 
iii) Re-babbiting of turbine guide bearning pads for Rs.3.38 lacs 
iv) Repairing of SS liner and lower ring for Rs.28.88 lacs.                                                                           v) Repairs of stay vanes of 02 nos generating units for Rs. 8 lacs.                                                                    vi) Increase in repair work of mechanical  and mechanical maintenance in comparison to previous period is Rs 19.20 lacs &amp; Rs 20 lacs respectively.                       And Increase in expenditure is due to taking up the works of R&amp;M of Road, bridges,  Dam and reservoir like repair of toe wall, spillway glacies, protection of hill slope, repair of damaged boulder crate by Rs 196.91 lacs,  carrying out of various tests from IIT Roorkee for Rs 15.63 lacs, Repair of service gate for Rs 38.29 lacs, R&amp;M electric works like repair of line from Bhaledh weir to Tissa dam site etc  by Rs 26.46 lacs and other misc works for Rs 3.02 lacs  and also not taking up the work of premix carpet on Dhargala siul road for Rs 112.15 lac during current period.</t>
  </si>
  <si>
    <t>For Power House and all other works</t>
  </si>
  <si>
    <t>The difference is due to award of new work relating to painting of field hostel at surangani during the year for Rs. 18 lakh &amp; painting work for Rs. 13 lakh relating to VIP Guest house.  However no such work was awarded during last year. The increase in expenses is also due to HVOF coating of under water component for Rs. 8 lakh and Replacement of SS liner of top cover and lower ring for Rs. 18 lakh. Rs. 3 lakh has been expended for repair of 245 KV type SS6 circuit breaker has been made during the period .</t>
  </si>
  <si>
    <t>Sub-Total (Repair and Maintenance)</t>
  </si>
  <si>
    <t xml:space="preserve">Insurance </t>
  </si>
  <si>
    <t>As per advices received from Corporate Office.</t>
  </si>
  <si>
    <t>The Insurance policy is being taken by C.O for CPM &amp; Mega Insurance (Rs. 4.17 Cr.) as compared to P.Y Rs. 3.03 Cr.)of the power station &amp; third party insurance policy.</t>
  </si>
  <si>
    <t>Security  Expenses</t>
  </si>
  <si>
    <t>Increase in exp is due to booking of less amount of Security exp in last year. In April &amp; May 2014, as the CISF staff was deputed on Election duty. And increase in DA @ 13% as compared to previous year &amp; amount of 7th pay arrear of central govt employee as per C.O circular no: 479 dt: 13.04.2016.</t>
  </si>
  <si>
    <t>Increase in exp is due to increase in DA @ 13% as compared to previous year &amp; 7th pay revision of central govt. employee w.e.f.  01.01.2016.</t>
  </si>
  <si>
    <t>Administrative Expenses</t>
  </si>
  <si>
    <t xml:space="preserve">Rent  </t>
  </si>
  <si>
    <t>Increase is due to receipt of lease rent advice from ED office Banikhet for Rs 11.18 lacs and also deployment of 2 Nos Bolero this year.</t>
  </si>
  <si>
    <t>As per actual hiring charges of vehicle hired. 3 more Nos. vehicles hired during the Current year as compared to P.Y 2015-16.</t>
  </si>
  <si>
    <t xml:space="preserve">Electricity charges  </t>
  </si>
  <si>
    <t xml:space="preserve">Travelling &amp; Conveyance  </t>
  </si>
  <si>
    <t>The increase in expenditure is due to revision in the rates (more than double) of TA/DA with effect from 01.04.2014 vide Corporate office Circular no 15/2014 dated 02.04.2014 &amp; as per actual tour &amp; travelling of employees.</t>
  </si>
  <si>
    <t>AS per Actual</t>
  </si>
  <si>
    <t>Telephone, Telex &amp; Postage   (Communication)</t>
  </si>
  <si>
    <t xml:space="preserve">Increase is due to accountal of liabilties  towards Statellite communication expenses(V-SAT) for the year 2013-14 and payment of lease line rent of 4MBPS  line to BSNL as compare to last year. </t>
  </si>
  <si>
    <t>Advertisement</t>
  </si>
  <si>
    <t>Increase is due to publishing of more press tender as compared to last year.</t>
  </si>
  <si>
    <t>The increase in exp is due to more nos. e-tender for the C.Y as compared to P.Y 2014-15.</t>
  </si>
  <si>
    <t>Expenditure towards tendering of RMU packages HM &amp; EM works was incurred by C.O for an amount of Rs. 60 lakh ,however only 38 lakh in this regard has been incurred during the year.</t>
  </si>
  <si>
    <t>Donation</t>
  </si>
  <si>
    <t xml:space="preserve">Entertainment </t>
  </si>
  <si>
    <t>Minor expense.</t>
  </si>
  <si>
    <t>Sub-total (Administrative expenses)</t>
  </si>
  <si>
    <t>Employee Cost</t>
  </si>
  <si>
    <t>6.1a</t>
  </si>
  <si>
    <t>Salaries,wages &amp; allow. -Project</t>
  </si>
  <si>
    <t>Central Payroll</t>
  </si>
  <si>
    <t xml:space="preserve"> Provision of wage revision due to 3rd PRC and due to change in ceiling of Gratuity  from 10 lacs to 20 lacs</t>
  </si>
  <si>
    <t xml:space="preserve">Staff welfare expenses </t>
  </si>
  <si>
    <t>Due to increase in retired employees medical benefit actuarial valuation provision as compare to last year.</t>
  </si>
  <si>
    <t>Minor veriance.The decrease in exp is due to less amount of  REHS actuarial valuation advice rec from C.O as compared to previous year.</t>
  </si>
  <si>
    <t>Productivity Linked incentive</t>
  </si>
  <si>
    <t>Increase due to payment of arear of PLGI at revised rate from F.Y 2010-11 to F.Y 2013-14 and provision of PLGI for Q4 of FY 2016-17 made on revised pay</t>
  </si>
  <si>
    <t>VRS-Ex-gratia</t>
  </si>
  <si>
    <t>As per actual no employees opted VRS</t>
  </si>
  <si>
    <t>Ex-gratia</t>
  </si>
  <si>
    <t>Performance related pay (PRP)</t>
  </si>
  <si>
    <t>Incresed due to
1. Normal increase in salary as compared to previous year.
2. Provision made on revised pay for Q4 (F.Y 2016-17)</t>
  </si>
  <si>
    <t>Sub-total (Employee Cost)</t>
  </si>
  <si>
    <t>Loss of Store</t>
  </si>
  <si>
    <t xml:space="preserve">Allocation of CO Office expenses </t>
  </si>
  <si>
    <t>As per advices received</t>
  </si>
  <si>
    <t>Others  (Specify items)</t>
  </si>
  <si>
    <t>Increase is due to R&amp;M of field hostel/ Guest House and due to training expenses.</t>
  </si>
  <si>
    <t>Increase is due to purchase of printing &amp; stationery, Training Exps and maintenance exps of guest house &amp; hospital.</t>
  </si>
  <si>
    <t>Total (1 to 10)</t>
  </si>
  <si>
    <t>Revenue /Recoveries</t>
  </si>
  <si>
    <t>Due to Increase in Provision/Liability not required written back and other income.</t>
  </si>
  <si>
    <t>Net Expenses</t>
  </si>
  <si>
    <t>Capital spares consumed not included in A(1) above and not claimed/allowed by commission for capitalisation</t>
  </si>
  <si>
    <t>Decrease is due to taking up the following works in last year i.e., Repair of residential building including laying of tiles and repair of tail pool area of right bank of power plant building &amp; repair cost of sewerage system of surgani colony.</t>
  </si>
  <si>
    <r>
      <rPr>
        <b/>
        <u/>
        <sz val="10"/>
        <rFont val="Arial"/>
        <family val="2"/>
      </rPr>
      <t>In case of Mega Insurance Police</t>
    </r>
    <r>
      <rPr>
        <sz val="10"/>
        <rFont val="Arial"/>
        <family val="2"/>
      </rPr>
      <t xml:space="preserve">                       1. Increase in premium rates on account of deteriorating claim ratio as a result of loss due Fire incident at Uri-II Power Station and submergence of Chutak power Station in November 2014 and June 2015 respectively and other claims during policy period 2014-15                                                                                                                                         2. Increase in sum-insured due to increase in reinstatement cost of assets on Valuation.                   3. Increase in the rate of Service Tax and WCT from 12.36% to 14% and 10.5% to 12.6% respectively.                                                                         </t>
    </r>
    <r>
      <rPr>
        <b/>
        <u/>
        <sz val="10"/>
        <rFont val="Arial"/>
        <family val="2"/>
      </rPr>
      <t>In case of CPM policy</t>
    </r>
    <r>
      <rPr>
        <sz val="10"/>
        <rFont val="Arial"/>
        <family val="2"/>
      </rPr>
      <t>, Increase in Sum insured due to valuation of Assets, additional Construction equipment purchased and increase in premium rates &amp; Service Tax/WCT rates as above.</t>
    </r>
  </si>
  <si>
    <t>Decrease in exp due to less amount of REHS actuarial valuation provision as compared to previous year.</t>
  </si>
  <si>
    <t>Due to normal increase in Salary</t>
  </si>
  <si>
    <t>Due to Increase other income.</t>
  </si>
  <si>
    <t>Increase is due to carrying out of capital maintenance during current period which was not done in previous period. Under-mentioned items have been issued during current period for capital maintenance work:-                                                                  i) Consumption of capital spares like Centralised bus bar-13.67 lacs, guide vanes-Rs 27.52 lacs, upper and lower labryinth moving ring- Rs.40.57 lacs.                                                                               ii) Turbine Oil by Rs 25.01 lacs in comparison to previous period.                                                                          iii) Temperature signalling device for Rs 7.10 lacs.                                                       iv) And other miscellaneous items like Diesel for Rs. 3.18 lac, lower bush for Rs 2.52 lac,SF6 gas cylinder for 2.52 lac,winding set for Rs.2.23 lac, Impeller, Shell and tube heat exchanger etc.</t>
  </si>
  <si>
    <t xml:space="preserve">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t>
  </si>
  <si>
    <t>PLGI limit was enhanced to 20% from 12.5% of basic pay.</t>
  </si>
  <si>
    <t>Provision for incremental profit was not taken in F.Y 2013-14. Incremental profit was taken while providing for F.Y 2014-15.</t>
  </si>
  <si>
    <t>Minor Amount</t>
  </si>
  <si>
    <t>Name of the Company : NHPC Ltd</t>
  </si>
  <si>
    <t>1.  Increase is due to repair of Thrust Bearing Mirror disc of 60MW Francis trubine for Rs 13.11 lacs and repair of Spherical valve for Rs  14.17 lacs in this year which was not required in last year.                                                           2.  Increase is due to  carrying out the work of "Providing and lying of premix carpeting on Dargala Siul Road"  for Rs 1.20 crore and other special repair work of Bhaledh weir  for Rs 0.66 crore which was not done last year.</t>
  </si>
  <si>
    <t>Sub-Total(Repair &amp;Maintenance)</t>
  </si>
  <si>
    <t>1).  Increase in premium rates on account of deteriorating claim ratio as a result of loss  at Dhauliganga &amp; Tanak Pur Power Station due to flood in June 2013 and other factors in the reinsurance market.                                                                                                                                                                                                              2).  Increase in sum-insured due to Increase in reinstatement cost of assets on Valuation.                                      3).Increase in premium rates of CPM Policy on account of deteriorating claim ratio as a result of loss  at Dhauliganga Power Station due to flood in June 2013 and increase in Sum-insured.</t>
  </si>
  <si>
    <r>
      <rPr>
        <b/>
        <sz val="10"/>
        <rFont val="Arial"/>
        <family val="2"/>
      </rPr>
      <t xml:space="preserve">1). </t>
    </r>
    <r>
      <rPr>
        <sz val="10"/>
        <rFont val="Arial"/>
        <family val="2"/>
      </rPr>
      <t xml:space="preserve"> In F.Y 2012-13, this expenditure was more than FY 2013-14 due to PLGI from 2007-2010 on revised pay was paid in 2012-13.                                                                                              
</t>
    </r>
  </si>
  <si>
    <t>On the basis of Actual no. of Employees opted for VRS</t>
  </si>
  <si>
    <t>In FY 2012-13, this expenditure was more than FY 2013-14  due to payment of PRP for F.Y 2010-11 &amp; F.Y 2011-12 during F.Y 2012-13.</t>
  </si>
  <si>
    <t>As per actual</t>
  </si>
  <si>
    <t>Due to decrease in Provision/Liability not required written back and decrease in other income.</t>
  </si>
</sst>
</file>

<file path=xl/styles.xml><?xml version="1.0" encoding="utf-8"?>
<styleSheet xmlns="http://schemas.openxmlformats.org/spreadsheetml/2006/main">
  <numFmts count="7">
    <numFmt numFmtId="164" formatCode="###0;###0"/>
    <numFmt numFmtId="165" formatCode="###0.0;###0.0"/>
    <numFmt numFmtId="166" formatCode="0.0"/>
    <numFmt numFmtId="167" formatCode="mmm\-yyyy"/>
    <numFmt numFmtId="168" formatCode="0.000%"/>
    <numFmt numFmtId="169" formatCode="_(* #,##0_);_(* \(#,##0\);_(* &quot;-&quot;??_);_(@_)"/>
    <numFmt numFmtId="170" formatCode="_(* #,##0.00_);_(* \(#,##0.00\);_(* &quot;-&quot;??_);_(@_)"/>
  </numFmts>
  <fonts count="36">
    <font>
      <sz val="10"/>
      <color rgb="FF000000"/>
      <name val="Times New Roman"/>
      <charset val="204"/>
    </font>
    <font>
      <sz val="11"/>
      <color theme="1"/>
      <name val="Calibri"/>
      <family val="2"/>
      <scheme val="minor"/>
    </font>
    <font>
      <sz val="10"/>
      <name val="Arial"/>
      <family val="2"/>
    </font>
    <font>
      <b/>
      <sz val="12"/>
      <name val="Arial"/>
      <family val="2"/>
    </font>
    <font>
      <sz val="12"/>
      <name val="Arial"/>
      <family val="2"/>
    </font>
    <font>
      <b/>
      <u/>
      <sz val="12"/>
      <name val="Arial"/>
      <family val="2"/>
    </font>
    <font>
      <b/>
      <sz val="10"/>
      <name val="Arial"/>
      <family val="2"/>
    </font>
    <font>
      <sz val="10"/>
      <color rgb="FF000000"/>
      <name val="Arial"/>
      <family val="2"/>
    </font>
    <font>
      <b/>
      <u/>
      <sz val="10"/>
      <name val="Arial"/>
      <family val="2"/>
    </font>
    <font>
      <sz val="11"/>
      <name val="Calibri"/>
      <family val="2"/>
    </font>
    <font>
      <sz val="12"/>
      <color rgb="FF000000"/>
      <name val="Arial"/>
      <family val="2"/>
    </font>
    <font>
      <sz val="10"/>
      <name val="Arial"/>
      <family val="2"/>
    </font>
    <font>
      <b/>
      <sz val="12"/>
      <name val="Arial"/>
      <family val="2"/>
    </font>
    <font>
      <sz val="12"/>
      <name val="Arial"/>
      <family val="2"/>
    </font>
    <font>
      <b/>
      <u/>
      <sz val="12"/>
      <name val="Arial"/>
      <family val="2"/>
    </font>
    <font>
      <sz val="10"/>
      <name val="Times New Roman"/>
      <family val="1"/>
    </font>
    <font>
      <b/>
      <u/>
      <sz val="10"/>
      <name val="Arial"/>
      <family val="2"/>
    </font>
    <font>
      <b/>
      <sz val="11"/>
      <name val="Arial"/>
      <family val="2"/>
    </font>
    <font>
      <sz val="11"/>
      <name val="Arial"/>
      <family val="2"/>
    </font>
    <font>
      <b/>
      <u/>
      <sz val="11"/>
      <name val="Arial"/>
      <family val="2"/>
    </font>
    <font>
      <sz val="10"/>
      <name val="Times New Roman"/>
      <family val="1"/>
    </font>
    <font>
      <b/>
      <sz val="12"/>
      <color rgb="FF000000"/>
      <name val="Arial"/>
      <family val="2"/>
    </font>
    <font>
      <b/>
      <sz val="10"/>
      <name val="Tahoma"/>
      <family val="2"/>
    </font>
    <font>
      <sz val="10"/>
      <name val="Tahoma"/>
      <family val="2"/>
    </font>
    <font>
      <b/>
      <sz val="10"/>
      <color theme="1"/>
      <name val="Tahoma"/>
      <family val="2"/>
    </font>
    <font>
      <b/>
      <sz val="11"/>
      <name val="Calibri"/>
      <family val="2"/>
    </font>
    <font>
      <sz val="9"/>
      <color rgb="FF000000"/>
      <name val="Times New Roman"/>
      <family val="1"/>
    </font>
    <font>
      <b/>
      <sz val="9"/>
      <color rgb="FF000000"/>
      <name val="Times New Roman"/>
      <family val="1"/>
    </font>
    <font>
      <sz val="10"/>
      <color rgb="FF000000"/>
      <name val="Times New Roman"/>
      <family val="1"/>
    </font>
    <font>
      <b/>
      <sz val="12"/>
      <name val="Calibri"/>
      <family val="2"/>
    </font>
    <font>
      <b/>
      <sz val="35"/>
      <color rgb="FF000000"/>
      <name val="Arial"/>
      <family val="2"/>
    </font>
    <font>
      <i/>
      <sz val="12"/>
      <name val="Arial"/>
      <family val="2"/>
    </font>
    <font>
      <b/>
      <sz val="12"/>
      <name val="Tahoma"/>
      <family val="2"/>
    </font>
    <font>
      <sz val="12"/>
      <name val="Tahoma"/>
      <family val="2"/>
    </font>
    <font>
      <b/>
      <sz val="10"/>
      <color indexed="12"/>
      <name val="Rupee Foradian"/>
      <family val="2"/>
    </font>
    <font>
      <sz val="10"/>
      <name val="Arial"/>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55"/>
      </bottom>
      <diagonal/>
    </border>
    <border>
      <left/>
      <right style="thin">
        <color indexed="64"/>
      </right>
      <top style="thin">
        <color indexed="64"/>
      </top>
      <bottom style="thin">
        <color indexed="5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rgb="FF000000"/>
      </right>
      <top/>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s>
  <cellStyleXfs count="9">
    <xf numFmtId="0" fontId="0" fillId="0" borderId="0"/>
    <xf numFmtId="9" fontId="28" fillId="0" borderId="0" applyFont="0" applyFill="0" applyBorder="0" applyAlignment="0" applyProtection="0"/>
    <xf numFmtId="0" fontId="2" fillId="0" borderId="0"/>
    <xf numFmtId="0" fontId="2" fillId="0" borderId="0"/>
    <xf numFmtId="0" fontId="1" fillId="0" borderId="0"/>
    <xf numFmtId="0" fontId="35" fillId="0" borderId="0"/>
    <xf numFmtId="170" fontId="2" fillId="0" borderId="0" applyFont="0" applyFill="0" applyBorder="0" applyAlignment="0" applyProtection="0"/>
    <xf numFmtId="0" fontId="1" fillId="0" borderId="0"/>
    <xf numFmtId="0" fontId="1" fillId="0" borderId="0"/>
  </cellStyleXfs>
  <cellXfs count="268">
    <xf numFmtId="0" fontId="0" fillId="0" borderId="0" xfId="0" applyFill="1" applyBorder="1" applyAlignment="1">
      <alignment horizontal="left" vertical="top"/>
    </xf>
    <xf numFmtId="0" fontId="8" fillId="0" borderId="0" xfId="0" applyFont="1" applyFill="1" applyBorder="1" applyAlignment="1">
      <alignment horizontal="left" vertical="top"/>
    </xf>
    <xf numFmtId="0" fontId="0" fillId="0" borderId="0" xfId="0" applyFill="1" applyBorder="1" applyAlignment="1">
      <alignment horizontal="center" vertical="top"/>
    </xf>
    <xf numFmtId="0" fontId="2" fillId="0" borderId="7" xfId="0" applyFont="1" applyFill="1" applyBorder="1" applyAlignment="1">
      <alignment vertical="top" wrapText="1"/>
    </xf>
    <xf numFmtId="0" fontId="0" fillId="0" borderId="7" xfId="0" applyFill="1" applyBorder="1" applyAlignment="1">
      <alignment vertical="top" wrapText="1"/>
    </xf>
    <xf numFmtId="0" fontId="4" fillId="0" borderId="7" xfId="0" applyFont="1" applyFill="1" applyBorder="1" applyAlignment="1">
      <alignment vertical="top" wrapText="1"/>
    </xf>
    <xf numFmtId="0" fontId="6" fillId="0" borderId="7" xfId="0" applyFont="1" applyFill="1" applyBorder="1" applyAlignment="1">
      <alignment horizontal="center" vertical="top" wrapText="1"/>
    </xf>
    <xf numFmtId="0" fontId="0" fillId="0" borderId="0" xfId="0" applyFill="1" applyBorder="1" applyAlignment="1">
      <alignment horizontal="left" vertical="center"/>
    </xf>
    <xf numFmtId="0" fontId="0" fillId="0" borderId="1" xfId="0"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0" fillId="0" borderId="0" xfId="0" applyFill="1" applyBorder="1" applyAlignment="1">
      <alignment horizontal="center" vertical="top" wrapText="1"/>
    </xf>
    <xf numFmtId="0" fontId="16" fillId="0" borderId="0" xfId="0" applyFont="1" applyFill="1" applyBorder="1" applyAlignment="1">
      <alignment horizontal="left" vertical="top"/>
    </xf>
    <xf numFmtId="0" fontId="0" fillId="0" borderId="0" xfId="0" applyFill="1" applyBorder="1" applyAlignment="1">
      <alignment horizontal="center" vertical="center"/>
    </xf>
    <xf numFmtId="164" fontId="7" fillId="0" borderId="0" xfId="0" applyNumberFormat="1" applyFont="1" applyFill="1" applyBorder="1" applyAlignment="1">
      <alignment horizontal="center" vertical="center" wrapText="1"/>
    </xf>
    <xf numFmtId="164" fontId="7" fillId="0" borderId="7"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65" fontId="7"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0" xfId="0" applyFill="1" applyBorder="1" applyAlignment="1">
      <alignment vertical="top" wrapText="1"/>
    </xf>
    <xf numFmtId="0" fontId="17" fillId="0" borderId="3" xfId="0" applyFont="1" applyFill="1" applyBorder="1" applyAlignment="1">
      <alignment horizontal="center" vertical="top" wrapText="1"/>
    </xf>
    <xf numFmtId="0" fontId="0" fillId="0" borderId="7" xfId="0" applyFill="1" applyBorder="1" applyAlignment="1">
      <alignment horizontal="left" vertical="top"/>
    </xf>
    <xf numFmtId="0" fontId="2" fillId="0" borderId="0" xfId="0" applyFont="1" applyFill="1" applyBorder="1" applyAlignment="1">
      <alignment horizontal="center" vertical="top" wrapText="1"/>
    </xf>
    <xf numFmtId="0" fontId="4" fillId="0" borderId="0" xfId="0" applyFont="1" applyFill="1" applyBorder="1" applyAlignment="1">
      <alignment vertical="top" wrapText="1"/>
    </xf>
    <xf numFmtId="0" fontId="12" fillId="0" borderId="12" xfId="0" applyFont="1" applyFill="1" applyBorder="1" applyAlignment="1">
      <alignment horizontal="center" vertical="top"/>
    </xf>
    <xf numFmtId="0" fontId="2" fillId="0" borderId="7" xfId="0" applyFont="1" applyFill="1" applyBorder="1" applyAlignment="1">
      <alignment horizontal="left" vertical="top"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top"/>
    </xf>
    <xf numFmtId="0" fontId="9" fillId="0" borderId="7" xfId="0" applyFont="1" applyFill="1" applyBorder="1" applyAlignment="1">
      <alignment horizontal="center" vertical="top" wrapText="1"/>
    </xf>
    <xf numFmtId="0" fontId="9" fillId="0" borderId="7" xfId="0" applyFont="1" applyFill="1" applyBorder="1" applyAlignment="1">
      <alignment horizontal="left" vertical="top" wrapText="1"/>
    </xf>
    <xf numFmtId="164" fontId="7" fillId="2" borderId="1" xfId="0" applyNumberFormat="1" applyFont="1" applyFill="1" applyBorder="1" applyAlignment="1">
      <alignment horizontal="center" vertical="center" wrapText="1"/>
    </xf>
    <xf numFmtId="0" fontId="20" fillId="2" borderId="7" xfId="0" applyFont="1" applyFill="1" applyBorder="1" applyAlignment="1">
      <alignment horizontal="center" vertical="center" wrapText="1"/>
    </xf>
    <xf numFmtId="2" fontId="9" fillId="0" borderId="7" xfId="0" applyNumberFormat="1" applyFont="1" applyFill="1" applyBorder="1" applyAlignment="1">
      <alignment horizontal="center" vertical="top" wrapText="1"/>
    </xf>
    <xf numFmtId="2" fontId="22" fillId="0" borderId="13" xfId="0" applyNumberFormat="1" applyFont="1" applyBorder="1" applyAlignment="1">
      <alignment horizontal="center" vertical="center"/>
    </xf>
    <xf numFmtId="2" fontId="9" fillId="0" borderId="16" xfId="0" applyNumberFormat="1" applyFont="1" applyFill="1" applyBorder="1" applyAlignment="1">
      <alignment horizontal="center" vertical="top" wrapText="1"/>
    </xf>
    <xf numFmtId="0" fontId="9" fillId="0" borderId="0"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7" fillId="0" borderId="7" xfId="0" applyFont="1" applyBorder="1" applyAlignment="1">
      <alignment horizontal="center" vertical="center"/>
    </xf>
    <xf numFmtId="1" fontId="2" fillId="0" borderId="7" xfId="0" applyNumberFormat="1" applyFont="1" applyFill="1" applyBorder="1" applyAlignment="1">
      <alignment horizontal="center" vertical="center" wrapText="1"/>
    </xf>
    <xf numFmtId="2" fontId="0" fillId="0" borderId="0" xfId="0" applyNumberFormat="1" applyFill="1" applyBorder="1" applyAlignment="1">
      <alignment horizontal="center" vertical="top"/>
    </xf>
    <xf numFmtId="0" fontId="7" fillId="2" borderId="7" xfId="0" applyFont="1" applyFill="1" applyBorder="1" applyAlignment="1">
      <alignment horizontal="center" vertical="center" wrapText="1"/>
    </xf>
    <xf numFmtId="2" fontId="7"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2" fontId="7" fillId="2" borderId="7" xfId="0" applyNumberFormat="1" applyFont="1" applyFill="1" applyBorder="1" applyAlignment="1">
      <alignment horizontal="center" vertical="center" wrapText="1"/>
    </xf>
    <xf numFmtId="10" fontId="0" fillId="0" borderId="0" xfId="1" applyNumberFormat="1" applyFont="1" applyFill="1" applyBorder="1" applyAlignment="1">
      <alignment horizontal="left" vertical="top"/>
    </xf>
    <xf numFmtId="164" fontId="7" fillId="2" borderId="7" xfId="0" applyNumberFormat="1" applyFont="1" applyFill="1" applyBorder="1" applyAlignment="1">
      <alignment horizontal="center" vertical="center" wrapText="1"/>
    </xf>
    <xf numFmtId="165" fontId="7" fillId="2" borderId="1" xfId="0" applyNumberFormat="1" applyFont="1" applyFill="1" applyBorder="1" applyAlignment="1">
      <alignment horizontal="center" vertical="center" wrapText="1"/>
    </xf>
    <xf numFmtId="0" fontId="17" fillId="0" borderId="7" xfId="0" applyFont="1" applyFill="1" applyBorder="1" applyAlignment="1">
      <alignment horizontal="center" vertical="top" wrapText="1"/>
    </xf>
    <xf numFmtId="0" fontId="10" fillId="0" borderId="0" xfId="0" applyFont="1" applyFill="1" applyBorder="1" applyAlignment="1">
      <alignment horizontal="left" vertical="top" wrapText="1"/>
    </xf>
    <xf numFmtId="0" fontId="0" fillId="0" borderId="9" xfId="0" applyFill="1" applyBorder="1" applyAlignment="1">
      <alignment vertical="top"/>
    </xf>
    <xf numFmtId="0" fontId="0" fillId="0" borderId="10" xfId="0" applyFill="1" applyBorder="1" applyAlignment="1">
      <alignment vertical="top"/>
    </xf>
    <xf numFmtId="9" fontId="0" fillId="0" borderId="11" xfId="0" applyNumberFormat="1" applyFill="1" applyBorder="1" applyAlignment="1">
      <alignment vertical="top"/>
    </xf>
    <xf numFmtId="9" fontId="0" fillId="0" borderId="0" xfId="1" applyFont="1" applyFill="1" applyBorder="1" applyAlignment="1">
      <alignment horizontal="center" vertical="top"/>
    </xf>
    <xf numFmtId="2" fontId="24" fillId="0" borderId="0" xfId="0" applyNumberFormat="1" applyFont="1" applyBorder="1" applyAlignment="1">
      <alignment horizontal="center" vertical="center"/>
    </xf>
    <xf numFmtId="0" fontId="0" fillId="2" borderId="7" xfId="0" applyFill="1" applyBorder="1" applyAlignment="1">
      <alignment horizontal="center" vertical="center" wrapText="1"/>
    </xf>
    <xf numFmtId="0" fontId="6" fillId="2" borderId="7" xfId="0" applyFont="1" applyFill="1" applyBorder="1" applyAlignment="1">
      <alignment vertical="center" wrapText="1"/>
    </xf>
    <xf numFmtId="0" fontId="6" fillId="0" borderId="7" xfId="0" applyFont="1" applyFill="1" applyBorder="1" applyAlignment="1">
      <alignment vertical="center" wrapText="1"/>
    </xf>
    <xf numFmtId="2" fontId="0" fillId="0" borderId="0" xfId="0" applyNumberFormat="1" applyFill="1" applyBorder="1" applyAlignment="1">
      <alignment horizontal="left" vertical="center"/>
    </xf>
    <xf numFmtId="0" fontId="7" fillId="0" borderId="0" xfId="0" applyFont="1" applyFill="1" applyBorder="1" applyAlignment="1">
      <alignment horizontal="center" vertical="center"/>
    </xf>
    <xf numFmtId="0" fontId="9" fillId="0" borderId="0" xfId="0" applyFont="1" applyFill="1" applyBorder="1" applyAlignment="1">
      <alignment horizontal="left" vertical="top" wrapText="1"/>
    </xf>
    <xf numFmtId="2" fontId="23" fillId="0" borderId="7" xfId="0" applyNumberFormat="1" applyFont="1" applyBorder="1" applyAlignment="1">
      <alignment horizontal="center" vertical="center"/>
    </xf>
    <xf numFmtId="2" fontId="23" fillId="0" borderId="7" xfId="0" applyNumberFormat="1" applyFont="1" applyFill="1" applyBorder="1" applyAlignment="1">
      <alignment horizontal="center" vertical="center"/>
    </xf>
    <xf numFmtId="0" fontId="9" fillId="0" borderId="21" xfId="0" applyFont="1" applyFill="1" applyBorder="1" applyAlignment="1">
      <alignment horizontal="left" vertical="top" wrapText="1"/>
    </xf>
    <xf numFmtId="2" fontId="23" fillId="0" borderId="22" xfId="0" applyNumberFormat="1" applyFont="1" applyBorder="1" applyAlignment="1">
      <alignment horizontal="center" vertical="center"/>
    </xf>
    <xf numFmtId="2" fontId="9" fillId="0" borderId="22" xfId="0" applyNumberFormat="1" applyFont="1" applyFill="1" applyBorder="1" applyAlignment="1">
      <alignment horizontal="center" vertical="top" wrapText="1"/>
    </xf>
    <xf numFmtId="0" fontId="9" fillId="0" borderId="24" xfId="0" applyFont="1" applyFill="1" applyBorder="1" applyAlignment="1">
      <alignment horizontal="left" vertical="top" wrapText="1"/>
    </xf>
    <xf numFmtId="0" fontId="9" fillId="0" borderId="29" xfId="0" applyFont="1" applyFill="1" applyBorder="1" applyAlignment="1">
      <alignment horizontal="left" vertical="top" wrapText="1"/>
    </xf>
    <xf numFmtId="2" fontId="23" fillId="0" borderId="16" xfId="0" applyNumberFormat="1" applyFont="1" applyBorder="1" applyAlignment="1">
      <alignment horizontal="center" vertical="center"/>
    </xf>
    <xf numFmtId="2" fontId="24" fillId="0" borderId="32" xfId="0" applyNumberFormat="1" applyFont="1" applyBorder="1" applyAlignment="1">
      <alignment horizontal="center" vertical="center"/>
    </xf>
    <xf numFmtId="2" fontId="22" fillId="0" borderId="32" xfId="0" applyNumberFormat="1" applyFont="1" applyBorder="1" applyAlignment="1">
      <alignment horizontal="center" vertical="center"/>
    </xf>
    <xf numFmtId="2" fontId="25" fillId="0" borderId="32" xfId="0" applyNumberFormat="1" applyFont="1" applyFill="1" applyBorder="1" applyAlignment="1">
      <alignment horizontal="center" vertical="top" wrapText="1"/>
    </xf>
    <xf numFmtId="0" fontId="0" fillId="0" borderId="33" xfId="0" applyFill="1" applyBorder="1" applyAlignment="1">
      <alignment horizontal="left" vertical="top"/>
    </xf>
    <xf numFmtId="0" fontId="25" fillId="0" borderId="31" xfId="0" applyFont="1" applyFill="1" applyBorder="1" applyAlignment="1">
      <alignment horizontal="left" vertical="top" wrapText="1"/>
    </xf>
    <xf numFmtId="0" fontId="13" fillId="0" borderId="2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9" fillId="0" borderId="17" xfId="0" applyFont="1" applyFill="1" applyBorder="1" applyAlignment="1">
      <alignment horizontal="left" vertical="top" wrapText="1"/>
    </xf>
    <xf numFmtId="2" fontId="9" fillId="0" borderId="17" xfId="0" applyNumberFormat="1" applyFont="1" applyFill="1" applyBorder="1" applyAlignment="1">
      <alignment horizontal="center" vertical="top" wrapText="1"/>
    </xf>
    <xf numFmtId="0" fontId="9" fillId="0" borderId="17" xfId="0" applyFont="1" applyFill="1" applyBorder="1" applyAlignment="1">
      <alignment horizontal="center" vertical="top" wrapText="1"/>
    </xf>
    <xf numFmtId="0" fontId="0" fillId="0" borderId="17" xfId="0" applyFill="1" applyBorder="1" applyAlignment="1">
      <alignment horizontal="left" vertical="top"/>
    </xf>
    <xf numFmtId="0" fontId="12" fillId="0" borderId="26" xfId="0" applyFont="1" applyFill="1" applyBorder="1" applyAlignment="1">
      <alignment horizontal="center" vertical="center" wrapText="1"/>
    </xf>
    <xf numFmtId="0" fontId="3" fillId="0" borderId="0" xfId="0" applyFont="1" applyFill="1" applyBorder="1" applyAlignment="1">
      <alignment horizontal="center" vertical="top"/>
    </xf>
    <xf numFmtId="164" fontId="7" fillId="0" borderId="0" xfId="0" applyNumberFormat="1" applyFont="1" applyFill="1" applyBorder="1" applyAlignment="1">
      <alignment horizontal="left" vertical="top"/>
    </xf>
    <xf numFmtId="0" fontId="10" fillId="0" borderId="0" xfId="0" applyFont="1" applyFill="1" applyBorder="1" applyAlignment="1">
      <alignment horizontal="center" vertical="top"/>
    </xf>
    <xf numFmtId="0" fontId="10" fillId="0" borderId="0" xfId="0" applyFont="1" applyFill="1" applyBorder="1" applyAlignment="1">
      <alignment horizontal="left" vertical="top"/>
    </xf>
    <xf numFmtId="0" fontId="3" fillId="0" borderId="11" xfId="0" applyFont="1" applyFill="1" applyBorder="1" applyAlignment="1">
      <alignment vertical="top" wrapText="1"/>
    </xf>
    <xf numFmtId="0" fontId="3" fillId="0" borderId="10" xfId="0" applyFont="1" applyFill="1" applyBorder="1" applyAlignment="1">
      <alignment vertical="top" wrapText="1"/>
    </xf>
    <xf numFmtId="0" fontId="10" fillId="0" borderId="6" xfId="0" applyFont="1" applyFill="1" applyBorder="1" applyAlignment="1">
      <alignment vertical="top" wrapText="1"/>
    </xf>
    <xf numFmtId="0" fontId="3" fillId="0" borderId="7" xfId="0" applyFont="1" applyFill="1" applyBorder="1" applyAlignment="1">
      <alignment horizontal="center" vertical="top" wrapText="1"/>
    </xf>
    <xf numFmtId="0" fontId="10" fillId="0" borderId="1" xfId="0" applyFont="1" applyFill="1" applyBorder="1" applyAlignment="1">
      <alignment vertical="top" wrapText="1"/>
    </xf>
    <xf numFmtId="2" fontId="10" fillId="0" borderId="7" xfId="0" applyNumberFormat="1" applyFont="1" applyFill="1" applyBorder="1" applyAlignment="1">
      <alignment horizontal="center" vertical="top" wrapText="1"/>
    </xf>
    <xf numFmtId="0" fontId="3" fillId="0" borderId="1" xfId="0" applyFont="1" applyFill="1" applyBorder="1" applyAlignment="1">
      <alignment vertical="top" wrapText="1"/>
    </xf>
    <xf numFmtId="2" fontId="10" fillId="0" borderId="7" xfId="0" applyNumberFormat="1" applyFont="1" applyFill="1" applyBorder="1" applyAlignment="1">
      <alignment horizontal="center" vertical="center" wrapText="1"/>
    </xf>
    <xf numFmtId="166" fontId="10" fillId="0" borderId="7" xfId="0" applyNumberFormat="1" applyFont="1" applyFill="1" applyBorder="1" applyAlignment="1">
      <alignment horizontal="center" vertical="center" wrapText="1"/>
    </xf>
    <xf numFmtId="166" fontId="10" fillId="0" borderId="7" xfId="0" applyNumberFormat="1" applyFont="1" applyFill="1" applyBorder="1" applyAlignment="1">
      <alignment horizontal="center" vertical="top" wrapText="1"/>
    </xf>
    <xf numFmtId="0" fontId="10" fillId="0" borderId="7" xfId="0" applyFont="1" applyFill="1" applyBorder="1" applyAlignment="1">
      <alignment horizontal="center" vertical="top" wrapText="1"/>
    </xf>
    <xf numFmtId="0" fontId="4" fillId="0" borderId="7" xfId="0" applyFont="1" applyFill="1" applyBorder="1" applyAlignment="1">
      <alignment horizontal="center" vertical="center" wrapText="1"/>
    </xf>
    <xf numFmtId="9" fontId="10" fillId="0" borderId="7" xfId="0" applyNumberFormat="1" applyFont="1" applyFill="1" applyBorder="1" applyAlignment="1">
      <alignment horizontal="center" vertical="top" wrapText="1"/>
    </xf>
    <xf numFmtId="168" fontId="10" fillId="0" borderId="7" xfId="0" applyNumberFormat="1" applyFont="1" applyFill="1" applyBorder="1" applyAlignment="1">
      <alignment horizontal="center" vertical="top" wrapText="1"/>
    </xf>
    <xf numFmtId="10" fontId="10" fillId="0" borderId="7" xfId="1" applyNumberFormat="1" applyFont="1" applyFill="1" applyBorder="1" applyAlignment="1">
      <alignment horizontal="center" vertical="top" wrapText="1"/>
    </xf>
    <xf numFmtId="0" fontId="3" fillId="0" borderId="0" xfId="0" applyFont="1" applyFill="1" applyBorder="1" applyAlignment="1">
      <alignment vertical="top" wrapText="1"/>
    </xf>
    <xf numFmtId="0" fontId="10" fillId="0" borderId="0" xfId="0" applyFont="1" applyFill="1" applyBorder="1" applyAlignment="1">
      <alignment horizontal="center" vertical="top" wrapText="1"/>
    </xf>
    <xf numFmtId="164" fontId="10" fillId="0" borderId="0" xfId="0" applyNumberFormat="1" applyFont="1" applyFill="1" applyBorder="1" applyAlignment="1">
      <alignment horizontal="left" vertical="top"/>
    </xf>
    <xf numFmtId="0" fontId="31" fillId="0" borderId="0" xfId="0" applyFont="1" applyFill="1" applyBorder="1" applyAlignment="1">
      <alignment horizontal="left" vertical="top"/>
    </xf>
    <xf numFmtId="2" fontId="10" fillId="0" borderId="7" xfId="0" applyNumberFormat="1" applyFont="1" applyFill="1" applyBorder="1" applyAlignment="1">
      <alignment vertical="center" wrapText="1"/>
    </xf>
    <xf numFmtId="0" fontId="21" fillId="0" borderId="7" xfId="0" applyFont="1" applyFill="1" applyBorder="1" applyAlignment="1">
      <alignment vertical="top" wrapText="1"/>
    </xf>
    <xf numFmtId="2" fontId="2" fillId="0" borderId="7" xfId="0" applyNumberFormat="1" applyFont="1" applyFill="1" applyBorder="1" applyAlignment="1">
      <alignment horizontal="center" vertical="center" wrapText="1"/>
    </xf>
    <xf numFmtId="0" fontId="10" fillId="0" borderId="40" xfId="0" applyFont="1" applyFill="1" applyBorder="1" applyAlignment="1">
      <alignment horizontal="center" vertical="top" wrapText="1"/>
    </xf>
    <xf numFmtId="164" fontId="21" fillId="0" borderId="41" xfId="0" applyNumberFormat="1" applyFont="1" applyFill="1" applyBorder="1" applyAlignment="1">
      <alignment horizontal="center" vertical="top" wrapText="1"/>
    </xf>
    <xf numFmtId="0" fontId="10" fillId="0" borderId="41" xfId="0" applyFont="1" applyFill="1" applyBorder="1" applyAlignment="1">
      <alignment horizontal="center" vertical="top" wrapText="1"/>
    </xf>
    <xf numFmtId="164" fontId="21" fillId="0" borderId="42" xfId="0" applyNumberFormat="1" applyFont="1" applyFill="1" applyBorder="1" applyAlignment="1">
      <alignment horizontal="center" vertical="top" wrapText="1"/>
    </xf>
    <xf numFmtId="0" fontId="3" fillId="0" borderId="43" xfId="0" applyFont="1" applyFill="1" applyBorder="1" applyAlignment="1">
      <alignment vertical="top" wrapText="1"/>
    </xf>
    <xf numFmtId="0" fontId="2" fillId="0" borderId="7" xfId="0" applyFont="1" applyBorder="1" applyAlignment="1">
      <alignment horizontal="center" vertical="center"/>
    </xf>
    <xf numFmtId="0" fontId="2" fillId="0" borderId="0" xfId="0" applyFont="1" applyFill="1" applyBorder="1" applyAlignment="1">
      <alignment horizontal="left" vertical="top" wrapText="1"/>
    </xf>
    <xf numFmtId="0" fontId="2" fillId="0" borderId="0" xfId="0" applyFont="1" applyFill="1" applyBorder="1" applyAlignment="1">
      <alignment horizontal="left" vertical="top"/>
    </xf>
    <xf numFmtId="2" fontId="7" fillId="0" borderId="9" xfId="0" applyNumberFormat="1" applyFont="1" applyFill="1" applyBorder="1" applyAlignment="1">
      <alignment horizontal="center" vertical="top"/>
    </xf>
    <xf numFmtId="2" fontId="7" fillId="0" borderId="11" xfId="0" applyNumberFormat="1" applyFont="1" applyFill="1" applyBorder="1" applyAlignment="1">
      <alignment horizontal="center" vertical="top"/>
    </xf>
    <xf numFmtId="2" fontId="7" fillId="0" borderId="10" xfId="0" applyNumberFormat="1" applyFont="1" applyFill="1" applyBorder="1" applyAlignment="1">
      <alignment horizontal="center" vertical="top"/>
    </xf>
    <xf numFmtId="0" fontId="3" fillId="0" borderId="0" xfId="0" applyFont="1" applyFill="1" applyBorder="1" applyAlignment="1">
      <alignment horizontal="center" vertical="top"/>
    </xf>
    <xf numFmtId="0" fontId="12" fillId="0" borderId="0" xfId="0" applyFont="1" applyFill="1" applyBorder="1" applyAlignment="1">
      <alignment horizontal="center" vertical="top"/>
    </xf>
    <xf numFmtId="0" fontId="10" fillId="0" borderId="0" xfId="0" applyFont="1" applyFill="1" applyBorder="1" applyAlignment="1">
      <alignment horizontal="left" vertical="top" wrapText="1"/>
    </xf>
    <xf numFmtId="2" fontId="7" fillId="0" borderId="7" xfId="0" applyNumberFormat="1" applyFont="1" applyFill="1" applyBorder="1" applyAlignment="1">
      <alignment horizontal="center" vertical="top"/>
    </xf>
    <xf numFmtId="0" fontId="2" fillId="0" borderId="7" xfId="0" applyFont="1" applyFill="1" applyBorder="1" applyAlignment="1">
      <alignment horizontal="left" vertical="center" wrapText="1"/>
    </xf>
    <xf numFmtId="0" fontId="21" fillId="0" borderId="9"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0" xfId="0" applyFont="1" applyFill="1" applyBorder="1" applyAlignment="1">
      <alignment horizontal="left" vertical="top" wrapText="1"/>
    </xf>
    <xf numFmtId="0" fontId="0" fillId="0" borderId="9" xfId="0" applyFill="1" applyBorder="1" applyAlignment="1">
      <alignment horizontal="center" vertical="top" wrapText="1"/>
    </xf>
    <xf numFmtId="0" fontId="0" fillId="0" borderId="10" xfId="0" applyFill="1" applyBorder="1" applyAlignment="1">
      <alignment horizontal="center" vertical="top" wrapText="1"/>
    </xf>
    <xf numFmtId="0" fontId="0" fillId="0" borderId="7" xfId="0" applyFill="1" applyBorder="1" applyAlignment="1">
      <alignment horizontal="center" vertical="center"/>
    </xf>
    <xf numFmtId="0" fontId="2" fillId="0" borderId="7" xfId="0" applyFont="1" applyFill="1" applyBorder="1" applyAlignment="1">
      <alignment horizontal="center" vertical="top" wrapText="1"/>
    </xf>
    <xf numFmtId="2" fontId="18" fillId="0" borderId="19" xfId="0" applyNumberFormat="1" applyFont="1" applyBorder="1" applyAlignment="1">
      <alignment horizontal="center" vertical="center" wrapText="1"/>
    </xf>
    <xf numFmtId="2" fontId="18" fillId="0" borderId="20" xfId="0" applyNumberFormat="1" applyFont="1" applyBorder="1" applyAlignment="1">
      <alignment horizontal="center" vertical="center" wrapText="1"/>
    </xf>
    <xf numFmtId="0" fontId="2" fillId="0" borderId="9" xfId="0" applyFont="1" applyFill="1" applyBorder="1" applyAlignment="1">
      <alignment horizontal="center" vertical="top" wrapText="1"/>
    </xf>
    <xf numFmtId="0" fontId="2" fillId="0" borderId="10" xfId="0" applyFont="1" applyFill="1" applyBorder="1" applyAlignment="1">
      <alignment horizontal="center" vertical="top" wrapText="1"/>
    </xf>
    <xf numFmtId="0" fontId="21" fillId="0" borderId="18"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15" xfId="0" applyFont="1" applyFill="1" applyBorder="1" applyAlignment="1">
      <alignment horizontal="left" vertical="top" wrapText="1"/>
    </xf>
    <xf numFmtId="2" fontId="17" fillId="0" borderId="7" xfId="0" applyNumberFormat="1" applyFont="1" applyFill="1" applyBorder="1" applyAlignment="1">
      <alignment horizontal="center" vertical="top" wrapText="1"/>
    </xf>
    <xf numFmtId="0" fontId="17" fillId="0" borderId="7" xfId="0" applyFont="1" applyFill="1" applyBorder="1" applyAlignment="1">
      <alignment horizontal="center" vertical="top" wrapText="1"/>
    </xf>
    <xf numFmtId="0" fontId="18" fillId="0" borderId="7" xfId="0" applyFont="1" applyFill="1" applyBorder="1" applyAlignment="1">
      <alignment horizontal="left" vertical="center" wrapText="1"/>
    </xf>
    <xf numFmtId="0" fontId="0" fillId="0" borderId="7" xfId="0" applyFill="1" applyBorder="1" applyAlignment="1">
      <alignment horizontal="left" vertical="center" wrapText="1"/>
    </xf>
    <xf numFmtId="0" fontId="0" fillId="2" borderId="7" xfId="0" applyFill="1" applyBorder="1" applyAlignment="1">
      <alignment horizontal="left" vertical="center" wrapText="1"/>
    </xf>
    <xf numFmtId="0" fontId="4"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7" fillId="0" borderId="7" xfId="0" applyFont="1" applyFill="1" applyBorder="1" applyAlignment="1">
      <alignment horizontal="center" vertical="center" wrapText="1"/>
    </xf>
    <xf numFmtId="0" fontId="17" fillId="2" borderId="7"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7" fillId="0" borderId="9" xfId="0" applyFont="1" applyFill="1" applyBorder="1" applyAlignment="1">
      <alignment horizontal="center" vertical="top" wrapText="1"/>
    </xf>
    <xf numFmtId="0" fontId="17" fillId="0" borderId="10" xfId="0" applyFont="1" applyFill="1" applyBorder="1" applyAlignment="1">
      <alignment horizontal="center" vertical="top" wrapText="1"/>
    </xf>
    <xf numFmtId="0" fontId="14"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7" fillId="0" borderId="2" xfId="0" applyFont="1" applyFill="1" applyBorder="1" applyAlignment="1">
      <alignment horizontal="center" vertical="top" wrapText="1"/>
    </xf>
    <xf numFmtId="0" fontId="17" fillId="0" borderId="4" xfId="0" applyFont="1" applyFill="1" applyBorder="1" applyAlignment="1">
      <alignment horizontal="center" vertical="top"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2" fontId="18" fillId="0" borderId="9" xfId="0" applyNumberFormat="1" applyFont="1" applyBorder="1" applyAlignment="1">
      <alignment horizontal="center" vertical="center" wrapText="1"/>
    </xf>
    <xf numFmtId="2" fontId="18" fillId="0" borderId="10" xfId="0" applyNumberFormat="1" applyFont="1" applyBorder="1" applyAlignment="1">
      <alignment horizontal="center" vertical="center" wrapText="1"/>
    </xf>
    <xf numFmtId="0" fontId="0" fillId="0" borderId="10" xfId="0" applyFill="1" applyBorder="1" applyAlignment="1">
      <alignment horizontal="left" vertical="top"/>
    </xf>
    <xf numFmtId="0" fontId="0" fillId="0" borderId="0" xfId="0" applyFill="1" applyBorder="1" applyAlignment="1">
      <alignment horizontal="center" vertical="top"/>
    </xf>
    <xf numFmtId="2" fontId="6" fillId="0" borderId="7" xfId="0" applyNumberFormat="1" applyFont="1" applyFill="1" applyBorder="1" applyAlignment="1">
      <alignment horizontal="center" vertical="top" wrapText="1"/>
    </xf>
    <xf numFmtId="0" fontId="6" fillId="0" borderId="7" xfId="0" applyFont="1" applyFill="1" applyBorder="1" applyAlignment="1">
      <alignment horizontal="center" vertical="top" wrapText="1"/>
    </xf>
    <xf numFmtId="0" fontId="18" fillId="0" borderId="18"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5" xfId="0" applyFont="1" applyFill="1" applyBorder="1" applyAlignment="1">
      <alignment horizontal="left" vertical="top" wrapText="1"/>
    </xf>
    <xf numFmtId="0" fontId="13" fillId="0" borderId="37"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39" xfId="0" applyFont="1" applyFill="1" applyBorder="1" applyAlignment="1">
      <alignment horizontal="center" vertical="center" wrapText="1"/>
    </xf>
    <xf numFmtId="0" fontId="26" fillId="0" borderId="23" xfId="0" applyFont="1" applyFill="1" applyBorder="1" applyAlignment="1">
      <alignment horizontal="center" vertical="top" wrapText="1"/>
    </xf>
    <xf numFmtId="0" fontId="26" fillId="0" borderId="25" xfId="0" applyFont="1" applyFill="1" applyBorder="1" applyAlignment="1">
      <alignment horizontal="center" vertical="top" wrapText="1"/>
    </xf>
    <xf numFmtId="0" fontId="26" fillId="0" borderId="30" xfId="0" applyFont="1" applyFill="1" applyBorder="1" applyAlignment="1">
      <alignment horizontal="center" vertical="top" wrapText="1"/>
    </xf>
    <xf numFmtId="0" fontId="29" fillId="0" borderId="18"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15" xfId="0" applyFont="1" applyFill="1" applyBorder="1" applyAlignment="1">
      <alignment horizontal="center" vertical="center" wrapText="1"/>
    </xf>
    <xf numFmtId="0" fontId="29" fillId="0" borderId="3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3" fillId="0" borderId="9"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7" xfId="0" applyFont="1" applyFill="1" applyBorder="1" applyAlignment="1">
      <alignment horizontal="left" vertical="top" wrapText="1"/>
    </xf>
    <xf numFmtId="2" fontId="10" fillId="0" borderId="9" xfId="0" applyNumberFormat="1" applyFont="1" applyFill="1" applyBorder="1" applyAlignment="1">
      <alignment horizontal="center" vertical="center" wrapText="1"/>
    </xf>
    <xf numFmtId="2" fontId="10" fillId="0" borderId="11"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2" fontId="10" fillId="0" borderId="9" xfId="0" applyNumberFormat="1" applyFont="1" applyFill="1" applyBorder="1" applyAlignment="1">
      <alignment horizontal="center" vertical="top" wrapText="1"/>
    </xf>
    <xf numFmtId="2" fontId="10" fillId="0" borderId="11" xfId="0" applyNumberFormat="1" applyFont="1" applyFill="1" applyBorder="1" applyAlignment="1">
      <alignment horizontal="center" vertical="top" wrapText="1"/>
    </xf>
    <xf numFmtId="2" fontId="10" fillId="0" borderId="10" xfId="0" applyNumberFormat="1" applyFont="1" applyFill="1" applyBorder="1" applyAlignment="1">
      <alignment horizontal="center" vertical="top" wrapText="1"/>
    </xf>
    <xf numFmtId="0" fontId="3" fillId="0" borderId="9"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0" xfId="0" applyFont="1" applyFill="1" applyBorder="1" applyAlignment="1">
      <alignment horizontal="center" vertical="top" wrapText="1"/>
    </xf>
    <xf numFmtId="167" fontId="3" fillId="0" borderId="9" xfId="0" applyNumberFormat="1" applyFont="1" applyFill="1" applyBorder="1" applyAlignment="1">
      <alignment horizontal="center" vertical="top" wrapText="1"/>
    </xf>
    <xf numFmtId="167" fontId="3" fillId="0" borderId="11" xfId="0" applyNumberFormat="1" applyFont="1" applyFill="1" applyBorder="1" applyAlignment="1">
      <alignment horizontal="center" vertical="top" wrapText="1"/>
    </xf>
    <xf numFmtId="167" fontId="3" fillId="0" borderId="10" xfId="0" applyNumberFormat="1" applyFont="1" applyFill="1" applyBorder="1" applyAlignment="1">
      <alignment horizontal="center" vertical="top" wrapText="1"/>
    </xf>
    <xf numFmtId="164" fontId="10" fillId="0" borderId="0" xfId="0" applyNumberFormat="1" applyFont="1" applyFill="1" applyBorder="1" applyAlignment="1">
      <alignment horizontal="left" vertical="top" wrapText="1"/>
    </xf>
    <xf numFmtId="0" fontId="30" fillId="0" borderId="18"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15" xfId="0" applyFont="1" applyFill="1" applyBorder="1" applyAlignment="1">
      <alignment horizontal="center" vertical="center" wrapText="1"/>
    </xf>
    <xf numFmtId="0" fontId="30" fillId="0" borderId="34"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30" fillId="0" borderId="36" xfId="0" applyFont="1" applyFill="1" applyBorder="1" applyAlignment="1">
      <alignment horizontal="center" vertical="center" wrapText="1"/>
    </xf>
    <xf numFmtId="0" fontId="30" fillId="0" borderId="12" xfId="0" applyFont="1" applyFill="1" applyBorder="1" applyAlignment="1">
      <alignment horizontal="center" vertical="center" wrapText="1"/>
    </xf>
    <xf numFmtId="0" fontId="30" fillId="0" borderId="14" xfId="0" applyFont="1" applyFill="1" applyBorder="1" applyAlignment="1">
      <alignment horizontal="center" vertical="center" wrapText="1"/>
    </xf>
    <xf numFmtId="164" fontId="21" fillId="0" borderId="0" xfId="0" applyNumberFormat="1" applyFont="1" applyFill="1" applyBorder="1" applyAlignment="1">
      <alignment horizontal="left" vertical="top" wrapText="1"/>
    </xf>
    <xf numFmtId="0" fontId="2" fillId="0" borderId="0" xfId="2" applyFont="1" applyFill="1" applyAlignment="1">
      <alignment horizontal="center"/>
    </xf>
    <xf numFmtId="0" fontId="3" fillId="0" borderId="0" xfId="2" applyFont="1" applyFill="1" applyBorder="1" applyAlignment="1">
      <alignment horizontal="left"/>
    </xf>
    <xf numFmtId="0" fontId="2" fillId="0" borderId="0" xfId="2" applyFont="1" applyFill="1" applyBorder="1"/>
    <xf numFmtId="0" fontId="2" fillId="0" borderId="0" xfId="2" applyFont="1" applyFill="1"/>
    <xf numFmtId="0" fontId="32" fillId="0" borderId="0" xfId="2" applyFont="1" applyFill="1" applyBorder="1" applyAlignment="1">
      <alignment horizontal="left"/>
    </xf>
    <xf numFmtId="0" fontId="33" fillId="0" borderId="0" xfId="2" applyFont="1" applyFill="1" applyAlignment="1">
      <alignment horizontal="left"/>
    </xf>
    <xf numFmtId="0" fontId="32" fillId="0" borderId="0" xfId="2" applyFont="1" applyFill="1" applyBorder="1" applyAlignment="1">
      <alignment horizontal="left" vertical="top"/>
    </xf>
    <xf numFmtId="0" fontId="33" fillId="0" borderId="0" xfId="2" applyFont="1" applyFill="1" applyBorder="1" applyAlignment="1">
      <alignment horizontal="left" vertical="top"/>
    </xf>
    <xf numFmtId="0" fontId="2" fillId="0" borderId="0" xfId="2" applyFont="1" applyFill="1" applyAlignment="1">
      <alignment horizontal="center"/>
    </xf>
    <xf numFmtId="0" fontId="6" fillId="0" borderId="7" xfId="2" applyFont="1" applyFill="1" applyBorder="1" applyAlignment="1">
      <alignment horizontal="center" vertical="top" wrapText="1"/>
    </xf>
    <xf numFmtId="1" fontId="34" fillId="0" borderId="7" xfId="3" applyNumberFormat="1" applyFont="1" applyFill="1" applyBorder="1" applyAlignment="1" applyProtection="1">
      <alignment horizontal="center" vertical="top" wrapText="1"/>
      <protection locked="0"/>
    </xf>
    <xf numFmtId="0" fontId="2" fillId="0" borderId="0" xfId="2" applyFont="1" applyFill="1" applyAlignment="1">
      <alignment vertical="center" wrapText="1"/>
    </xf>
    <xf numFmtId="0" fontId="2" fillId="0" borderId="7" xfId="2" applyFont="1" applyFill="1" applyBorder="1" applyAlignment="1">
      <alignment vertical="top" wrapText="1"/>
    </xf>
    <xf numFmtId="0" fontId="2" fillId="0" borderId="34" xfId="2" applyFont="1" applyFill="1" applyBorder="1" applyAlignment="1">
      <alignment vertical="center"/>
    </xf>
    <xf numFmtId="0" fontId="2" fillId="0" borderId="0" xfId="2" applyFont="1" applyFill="1" applyAlignment="1">
      <alignment vertical="center"/>
    </xf>
    <xf numFmtId="0" fontId="6" fillId="0" borderId="7" xfId="2" applyFont="1" applyFill="1" applyBorder="1" applyAlignment="1">
      <alignment vertical="top" wrapText="1"/>
    </xf>
    <xf numFmtId="169" fontId="2" fillId="0" borderId="7" xfId="2" applyNumberFormat="1" applyFont="1" applyFill="1" applyBorder="1" applyAlignment="1">
      <alignment vertical="top" wrapText="1"/>
    </xf>
    <xf numFmtId="170" fontId="2" fillId="0" borderId="7" xfId="2" applyNumberFormat="1" applyFont="1" applyFill="1" applyBorder="1" applyAlignment="1">
      <alignment vertical="top" wrapText="1"/>
    </xf>
    <xf numFmtId="169" fontId="2" fillId="0" borderId="0" xfId="2" applyNumberFormat="1" applyFont="1" applyFill="1"/>
    <xf numFmtId="169" fontId="2" fillId="0" borderId="7" xfId="2" applyNumberFormat="1" applyFont="1" applyFill="1" applyBorder="1" applyAlignment="1">
      <alignment vertical="top" wrapText="1"/>
    </xf>
    <xf numFmtId="169" fontId="2" fillId="0" borderId="7" xfId="2" applyNumberFormat="1" applyFont="1" applyFill="1" applyBorder="1" applyAlignment="1">
      <alignment horizontal="left" vertical="top" wrapText="1"/>
    </xf>
    <xf numFmtId="0" fontId="2" fillId="0" borderId="16" xfId="2" applyNumberFormat="1" applyFont="1" applyFill="1" applyBorder="1" applyAlignment="1">
      <alignment vertical="top" wrapText="1"/>
    </xf>
    <xf numFmtId="169" fontId="6" fillId="0" borderId="7" xfId="2" applyNumberFormat="1" applyFont="1" applyFill="1" applyBorder="1" applyAlignment="1">
      <alignment vertical="top" wrapText="1"/>
    </xf>
    <xf numFmtId="169" fontId="6" fillId="0" borderId="7" xfId="2" applyNumberFormat="1" applyFont="1" applyFill="1" applyBorder="1" applyAlignment="1">
      <alignment horizontal="right" vertical="top" wrapText="1"/>
    </xf>
    <xf numFmtId="170" fontId="6" fillId="0" borderId="7" xfId="2" applyNumberFormat="1" applyFont="1" applyFill="1" applyBorder="1" applyAlignment="1">
      <alignment vertical="top" wrapText="1"/>
    </xf>
    <xf numFmtId="0" fontId="2" fillId="0" borderId="7" xfId="2" applyFont="1" applyFill="1" applyBorder="1" applyAlignment="1">
      <alignment horizontal="center" vertical="top" wrapText="1"/>
    </xf>
    <xf numFmtId="170" fontId="6" fillId="0" borderId="7" xfId="2" applyNumberFormat="1" applyFont="1" applyFill="1" applyBorder="1" applyAlignment="1">
      <alignment horizontal="right" vertical="top" wrapText="1"/>
    </xf>
    <xf numFmtId="2" fontId="2" fillId="0" borderId="7" xfId="4" applyNumberFormat="1" applyFont="1" applyFill="1" applyBorder="1" applyAlignment="1">
      <alignment vertical="top" wrapText="1"/>
    </xf>
    <xf numFmtId="0" fontId="2" fillId="0" borderId="7" xfId="5" applyFont="1" applyFill="1" applyBorder="1" applyAlignment="1">
      <alignment vertical="top" wrapText="1"/>
    </xf>
    <xf numFmtId="0" fontId="6" fillId="0" borderId="0" xfId="2" applyFont="1" applyFill="1"/>
    <xf numFmtId="0" fontId="2" fillId="0" borderId="0" xfId="2" applyFont="1" applyFill="1" applyAlignment="1"/>
    <xf numFmtId="169" fontId="2" fillId="0" borderId="7" xfId="2" applyNumberFormat="1" applyFont="1" applyFill="1" applyBorder="1" applyAlignment="1">
      <alignment horizontal="left" vertical="top" wrapText="1"/>
    </xf>
    <xf numFmtId="0" fontId="33" fillId="0" borderId="0" xfId="2" applyFont="1" applyFill="1" applyBorder="1" applyAlignment="1">
      <alignment horizontal="left"/>
    </xf>
    <xf numFmtId="0" fontId="2" fillId="0" borderId="0" xfId="2" applyFont="1" applyFill="1" applyBorder="1" applyAlignment="1">
      <alignment horizontal="center"/>
    </xf>
    <xf numFmtId="0" fontId="6" fillId="0" borderId="7" xfId="2" applyFont="1" applyFill="1" applyBorder="1" applyAlignment="1">
      <alignment horizontal="center"/>
    </xf>
    <xf numFmtId="0" fontId="35" fillId="0" borderId="7" xfId="5" applyFill="1" applyBorder="1" applyAlignment="1">
      <alignment vertical="top" wrapText="1"/>
    </xf>
    <xf numFmtId="0" fontId="2" fillId="0" borderId="7" xfId="2" applyFont="1" applyFill="1" applyBorder="1" applyAlignment="1">
      <alignment horizontal="center"/>
    </xf>
    <xf numFmtId="0" fontId="2" fillId="0" borderId="7" xfId="2" applyFont="1" applyFill="1" applyBorder="1"/>
    <xf numFmtId="169" fontId="2" fillId="0" borderId="7" xfId="2" applyNumberFormat="1" applyFont="1" applyFill="1" applyBorder="1"/>
    <xf numFmtId="0" fontId="3" fillId="0" borderId="7" xfId="2" applyFont="1" applyFill="1" applyBorder="1" applyAlignment="1">
      <alignment horizontal="left"/>
    </xf>
    <xf numFmtId="0" fontId="32" fillId="0" borderId="7" xfId="2" applyFont="1" applyFill="1" applyBorder="1" applyAlignment="1">
      <alignment horizontal="left"/>
    </xf>
    <xf numFmtId="169" fontId="32" fillId="0" borderId="7" xfId="2" applyNumberFormat="1" applyFont="1" applyFill="1" applyBorder="1" applyAlignment="1">
      <alignment horizontal="left"/>
    </xf>
    <xf numFmtId="169" fontId="33" fillId="0" borderId="7" xfId="2" applyNumberFormat="1" applyFont="1" applyFill="1" applyBorder="1" applyAlignment="1">
      <alignment horizontal="left"/>
    </xf>
    <xf numFmtId="0" fontId="33" fillId="0" borderId="7" xfId="2" applyFont="1" applyFill="1" applyBorder="1" applyAlignment="1">
      <alignment horizontal="left"/>
    </xf>
    <xf numFmtId="0" fontId="32" fillId="0" borderId="7" xfId="2" applyFont="1" applyFill="1" applyBorder="1" applyAlignment="1">
      <alignment horizontal="left" vertical="top"/>
    </xf>
    <xf numFmtId="0" fontId="33" fillId="0" borderId="7" xfId="2" applyFont="1" applyFill="1" applyBorder="1" applyAlignment="1">
      <alignment horizontal="left" vertical="top"/>
    </xf>
    <xf numFmtId="169" fontId="33" fillId="0" borderId="7" xfId="2" applyNumberFormat="1" applyFont="1" applyFill="1" applyBorder="1" applyAlignment="1">
      <alignment horizontal="left" vertical="top"/>
    </xf>
    <xf numFmtId="169" fontId="34" fillId="0" borderId="7" xfId="3" applyNumberFormat="1" applyFont="1" applyFill="1" applyBorder="1" applyAlignment="1" applyProtection="1">
      <alignment horizontal="center" vertical="top" wrapText="1"/>
      <protection locked="0"/>
    </xf>
    <xf numFmtId="169" fontId="6" fillId="0" borderId="7" xfId="2" applyNumberFormat="1" applyFont="1" applyFill="1" applyBorder="1" applyAlignment="1">
      <alignment horizontal="center" vertical="top" wrapText="1"/>
    </xf>
    <xf numFmtId="0" fontId="2" fillId="0" borderId="16" xfId="2" applyFont="1" applyFill="1" applyBorder="1" applyAlignment="1">
      <alignment horizontal="left" vertical="top" wrapText="1"/>
    </xf>
    <xf numFmtId="0" fontId="2" fillId="0" borderId="17" xfId="2" applyFont="1" applyFill="1" applyBorder="1" applyAlignment="1">
      <alignment horizontal="left" vertical="top" wrapText="1"/>
    </xf>
    <xf numFmtId="0" fontId="2" fillId="0" borderId="16" xfId="2" applyFont="1" applyFill="1" applyBorder="1" applyAlignment="1">
      <alignment vertical="top" wrapText="1"/>
    </xf>
    <xf numFmtId="0" fontId="2" fillId="0" borderId="17" xfId="2" applyFont="1" applyFill="1" applyBorder="1" applyAlignment="1">
      <alignment vertical="top" wrapText="1"/>
    </xf>
    <xf numFmtId="0" fontId="2" fillId="0" borderId="7" xfId="5" applyFont="1" applyBorder="1" applyAlignment="1">
      <alignment vertical="top" wrapText="1"/>
    </xf>
  </cellXfs>
  <cellStyles count="9">
    <cellStyle name="Comma 2" xfId="6"/>
    <cellStyle name="Normal" xfId="0" builtinId="0"/>
    <cellStyle name="Normal 2" xfId="4"/>
    <cellStyle name="Normal 2 2" xfId="7"/>
    <cellStyle name="Normal 2 3" xfId="8"/>
    <cellStyle name="Normal 3" xfId="2"/>
    <cellStyle name="Normal 4" xfId="5"/>
    <cellStyle name="Normal_Linkage BS Dec09" xfId="3"/>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jaykumarsinghal/Downloads/O&amp;M%202012-17%20Final.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ALAL"/>
      <sheetName val="URI-I"/>
      <sheetName val="URI-II"/>
      <sheetName val="DULHASTI"/>
      <sheetName val="SEWA-II"/>
      <sheetName val="NIMMO BAZGO"/>
      <sheetName val="CHUTAK"/>
      <sheetName val="BAIRASUIL"/>
      <sheetName val="CHAMERA-I"/>
      <sheetName val="CHAMERA-II"/>
      <sheetName val="CHAMERA-III"/>
      <sheetName val="PARBATI-III"/>
      <sheetName val="TANAKPUR"/>
      <sheetName val="DHAULIGANGA"/>
      <sheetName val="LOKTAK"/>
      <sheetName val="RANGIT"/>
      <sheetName val="TEESTA-V"/>
      <sheetName val="TLDP-III"/>
      <sheetName val="TLDP-IV"/>
      <sheetName val="WIND-JAISALMER"/>
      <sheetName val="2012-13"/>
      <sheetName val="2013-14"/>
      <sheetName val="2014-15"/>
      <sheetName val="2015-16"/>
      <sheetName val="2016-17 "/>
      <sheetName val="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1">
          <cell r="R11">
            <v>15718156</v>
          </cell>
        </row>
        <row r="17">
          <cell r="R17">
            <v>0</v>
          </cell>
        </row>
      </sheetData>
      <sheetData sheetId="21">
        <row r="11">
          <cell r="W11">
            <v>14278463</v>
          </cell>
        </row>
      </sheetData>
      <sheetData sheetId="22">
        <row r="11">
          <cell r="J11">
            <v>26593507</v>
          </cell>
        </row>
      </sheetData>
      <sheetData sheetId="23">
        <row r="11">
          <cell r="P11">
            <v>90409781</v>
          </cell>
        </row>
      </sheetData>
      <sheetData sheetId="24">
        <row r="11">
          <cell r="Q11">
            <v>23308532</v>
          </cell>
        </row>
      </sheetData>
      <sheetData sheetId="2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P108"/>
  <sheetViews>
    <sheetView view="pageBreakPreview" zoomScaleNormal="100" zoomScaleSheetLayoutView="100" workbookViewId="0">
      <selection activeCell="P62" sqref="P62"/>
    </sheetView>
  </sheetViews>
  <sheetFormatPr defaultRowHeight="12.75"/>
  <cols>
    <col min="1" max="1" width="2.33203125" customWidth="1"/>
    <col min="2" max="2" width="6.5" style="15" customWidth="1"/>
    <col min="3" max="3" width="5.6640625" customWidth="1"/>
    <col min="4" max="4" width="24.5" customWidth="1"/>
    <col min="5" max="5" width="13.83203125" style="2" customWidth="1"/>
    <col min="6" max="10" width="13.83203125" customWidth="1"/>
  </cols>
  <sheetData>
    <row r="1" spans="2:10">
      <c r="I1" s="1" t="s">
        <v>26</v>
      </c>
    </row>
    <row r="2" spans="2:10">
      <c r="I2" s="14" t="s">
        <v>78</v>
      </c>
    </row>
    <row r="3" spans="2:10" ht="39" customHeight="1">
      <c r="B3" s="153" t="s">
        <v>66</v>
      </c>
      <c r="C3" s="153"/>
      <c r="D3" s="153"/>
      <c r="E3" s="153"/>
      <c r="F3" s="153"/>
      <c r="G3" s="153"/>
      <c r="H3" s="153"/>
      <c r="I3" s="153"/>
      <c r="J3" s="153"/>
    </row>
    <row r="4" spans="2:10" ht="8.25" customHeight="1">
      <c r="B4" s="154"/>
      <c r="C4" s="154"/>
      <c r="D4" s="154"/>
      <c r="E4" s="154"/>
      <c r="F4" s="154"/>
      <c r="G4" s="154"/>
      <c r="H4" s="154"/>
      <c r="I4" s="154"/>
      <c r="J4" s="155"/>
    </row>
    <row r="5" spans="2:10" ht="25.5" customHeight="1">
      <c r="B5" s="8"/>
      <c r="C5" s="156" t="s">
        <v>73</v>
      </c>
      <c r="D5" s="157"/>
      <c r="E5" s="11" t="s">
        <v>74</v>
      </c>
      <c r="F5" s="11" t="s">
        <v>75</v>
      </c>
      <c r="G5" s="11" t="s">
        <v>62</v>
      </c>
      <c r="H5" s="11" t="s">
        <v>76</v>
      </c>
      <c r="I5" s="11" t="s">
        <v>63</v>
      </c>
      <c r="J5" s="12" t="s">
        <v>64</v>
      </c>
    </row>
    <row r="6" spans="2:10" s="7" customFormat="1" ht="20.100000000000001" customHeight="1">
      <c r="B6" s="9">
        <v>1</v>
      </c>
      <c r="C6" s="149" t="s">
        <v>0</v>
      </c>
      <c r="D6" s="149"/>
      <c r="E6" s="18"/>
      <c r="F6" s="158" t="s">
        <v>127</v>
      </c>
      <c r="G6" s="159"/>
      <c r="H6" s="159"/>
      <c r="I6" s="159"/>
      <c r="J6" s="160"/>
    </row>
    <row r="7" spans="2:10" s="7" customFormat="1" ht="20.100000000000001" customHeight="1">
      <c r="B7" s="9">
        <v>2</v>
      </c>
      <c r="C7" s="149" t="s">
        <v>8</v>
      </c>
      <c r="D7" s="149"/>
      <c r="E7" s="18"/>
      <c r="F7" s="158" t="s">
        <v>128</v>
      </c>
      <c r="G7" s="159"/>
      <c r="H7" s="159"/>
      <c r="I7" s="159"/>
      <c r="J7" s="160"/>
    </row>
    <row r="8" spans="2:10" s="7" customFormat="1" ht="27" customHeight="1">
      <c r="B8" s="9">
        <v>3</v>
      </c>
      <c r="C8" s="149" t="s">
        <v>10</v>
      </c>
      <c r="D8" s="149"/>
      <c r="E8" s="21" t="s">
        <v>11</v>
      </c>
      <c r="F8" s="161" t="s">
        <v>129</v>
      </c>
      <c r="G8" s="162"/>
      <c r="H8" s="162"/>
      <c r="I8" s="162"/>
      <c r="J8" s="163"/>
    </row>
    <row r="9" spans="2:10" s="7" customFormat="1" ht="31.5" customHeight="1">
      <c r="B9" s="9">
        <v>4</v>
      </c>
      <c r="C9" s="149" t="s">
        <v>12</v>
      </c>
      <c r="D9" s="149"/>
      <c r="E9" s="18" t="s">
        <v>13</v>
      </c>
      <c r="F9" s="158" t="s">
        <v>130</v>
      </c>
      <c r="G9" s="159"/>
      <c r="H9" s="159"/>
      <c r="I9" s="159"/>
      <c r="J9" s="160"/>
    </row>
    <row r="10" spans="2:10" s="7" customFormat="1" ht="20.100000000000001" customHeight="1">
      <c r="B10" s="9">
        <v>5</v>
      </c>
      <c r="C10" s="149" t="s">
        <v>14</v>
      </c>
      <c r="D10" s="149"/>
      <c r="E10" s="18"/>
      <c r="F10" s="158" t="s">
        <v>131</v>
      </c>
      <c r="G10" s="159"/>
      <c r="H10" s="159"/>
      <c r="I10" s="159"/>
      <c r="J10" s="160"/>
    </row>
    <row r="11" spans="2:10" s="7" customFormat="1" ht="28.5" customHeight="1">
      <c r="B11" s="33">
        <v>6</v>
      </c>
      <c r="C11" s="148" t="s">
        <v>15</v>
      </c>
      <c r="D11" s="148"/>
      <c r="E11" s="34" t="s">
        <v>67</v>
      </c>
      <c r="F11" s="39" t="s">
        <v>132</v>
      </c>
      <c r="G11" s="39" t="s">
        <v>132</v>
      </c>
      <c r="H11" s="39" t="s">
        <v>132</v>
      </c>
      <c r="I11" s="39" t="s">
        <v>132</v>
      </c>
      <c r="J11" s="39" t="s">
        <v>132</v>
      </c>
    </row>
    <row r="12" spans="2:10" s="7" customFormat="1" ht="20.100000000000001" customHeight="1">
      <c r="B12" s="9">
        <v>7</v>
      </c>
      <c r="C12" s="149" t="s">
        <v>16</v>
      </c>
      <c r="D12" s="149"/>
      <c r="E12" s="21" t="s">
        <v>17</v>
      </c>
      <c r="F12" s="40" t="s">
        <v>133</v>
      </c>
      <c r="G12" s="40" t="s">
        <v>133</v>
      </c>
      <c r="H12" s="40" t="s">
        <v>133</v>
      </c>
      <c r="I12" s="40" t="s">
        <v>133</v>
      </c>
      <c r="J12" s="40" t="s">
        <v>133</v>
      </c>
    </row>
    <row r="13" spans="2:10" s="7" customFormat="1" ht="30" customHeight="1">
      <c r="B13" s="9">
        <v>8</v>
      </c>
      <c r="C13" s="149" t="s">
        <v>18</v>
      </c>
      <c r="D13" s="149"/>
      <c r="E13" s="21" t="s">
        <v>17</v>
      </c>
      <c r="F13" s="115" t="s">
        <v>134</v>
      </c>
      <c r="G13" s="115" t="s">
        <v>134</v>
      </c>
      <c r="H13" s="115" t="s">
        <v>134</v>
      </c>
      <c r="I13" s="115" t="s">
        <v>134</v>
      </c>
      <c r="J13" s="115" t="s">
        <v>134</v>
      </c>
    </row>
    <row r="14" spans="2:10" s="7" customFormat="1" ht="30" customHeight="1">
      <c r="B14" s="9">
        <v>9</v>
      </c>
      <c r="C14" s="149" t="s">
        <v>19</v>
      </c>
      <c r="D14" s="149"/>
      <c r="E14" s="21" t="s">
        <v>17</v>
      </c>
      <c r="F14" s="115" t="s">
        <v>135</v>
      </c>
      <c r="G14" s="115" t="s">
        <v>135</v>
      </c>
      <c r="H14" s="115" t="s">
        <v>135</v>
      </c>
      <c r="I14" s="115" t="s">
        <v>135</v>
      </c>
      <c r="J14" s="115" t="s">
        <v>135</v>
      </c>
    </row>
    <row r="15" spans="2:10" s="7" customFormat="1" ht="21" customHeight="1">
      <c r="B15" s="33">
        <v>10</v>
      </c>
      <c r="C15" s="148" t="s">
        <v>20</v>
      </c>
      <c r="D15" s="148"/>
      <c r="E15" s="39" t="s">
        <v>1</v>
      </c>
      <c r="F15" s="40">
        <v>180</v>
      </c>
      <c r="G15" s="40">
        <v>180</v>
      </c>
      <c r="H15" s="40">
        <v>180</v>
      </c>
      <c r="I15" s="40">
        <v>180</v>
      </c>
      <c r="J15" s="40">
        <v>180</v>
      </c>
    </row>
    <row r="16" spans="2:10" s="7" customFormat="1" ht="21" customHeight="1">
      <c r="B16" s="33">
        <v>11</v>
      </c>
      <c r="C16" s="148" t="s">
        <v>21</v>
      </c>
      <c r="D16" s="148"/>
      <c r="E16" s="39" t="s">
        <v>1</v>
      </c>
      <c r="F16" s="40">
        <v>175.9</v>
      </c>
      <c r="G16" s="40">
        <v>175.9</v>
      </c>
      <c r="H16" s="40">
        <v>175.9</v>
      </c>
      <c r="I16" s="40">
        <v>175.9</v>
      </c>
      <c r="J16" s="40">
        <v>175.9</v>
      </c>
    </row>
    <row r="17" spans="1:12" s="7" customFormat="1" ht="15" customHeight="1">
      <c r="B17" s="33">
        <v>12</v>
      </c>
      <c r="C17" s="148" t="s">
        <v>22</v>
      </c>
      <c r="D17" s="148"/>
      <c r="E17" s="57"/>
      <c r="F17" s="58"/>
      <c r="G17" s="58"/>
      <c r="H17" s="58"/>
      <c r="I17" s="58"/>
      <c r="J17" s="58"/>
    </row>
    <row r="18" spans="1:12" s="7" customFormat="1" ht="42.75" customHeight="1">
      <c r="B18" s="49">
        <v>12.1</v>
      </c>
      <c r="C18" s="148" t="s">
        <v>23</v>
      </c>
      <c r="D18" s="148"/>
      <c r="E18" s="39" t="s">
        <v>7</v>
      </c>
      <c r="F18" s="46">
        <v>422.46539000000001</v>
      </c>
      <c r="G18" s="46">
        <v>253.00019</v>
      </c>
      <c r="H18" s="46">
        <v>928.50554999999997</v>
      </c>
      <c r="I18" s="46">
        <v>87.222409999999996</v>
      </c>
      <c r="J18" s="46">
        <v>97.379940000000005</v>
      </c>
    </row>
    <row r="19" spans="1:12" s="7" customFormat="1" ht="42.75" customHeight="1">
      <c r="B19" s="49">
        <v>12.2</v>
      </c>
      <c r="C19" s="148" t="s">
        <v>24</v>
      </c>
      <c r="D19" s="148"/>
      <c r="E19" s="39" t="s">
        <v>7</v>
      </c>
      <c r="F19" s="43" t="s">
        <v>136</v>
      </c>
      <c r="G19" s="43" t="s">
        <v>136</v>
      </c>
      <c r="H19" s="43" t="s">
        <v>136</v>
      </c>
      <c r="I19" s="43" t="s">
        <v>136</v>
      </c>
      <c r="J19" s="43" t="s">
        <v>136</v>
      </c>
    </row>
    <row r="20" spans="1:12" s="7" customFormat="1" ht="15" customHeight="1">
      <c r="B20" s="8"/>
      <c r="C20" s="149" t="s">
        <v>2</v>
      </c>
      <c r="D20" s="149"/>
      <c r="E20" s="18"/>
      <c r="F20" s="59"/>
      <c r="G20" s="59"/>
      <c r="H20" s="59"/>
      <c r="I20" s="59"/>
      <c r="J20" s="59"/>
    </row>
    <row r="21" spans="1:12" s="7" customFormat="1" ht="15" customHeight="1">
      <c r="B21" s="9">
        <v>13</v>
      </c>
      <c r="C21" s="149" t="s">
        <v>3</v>
      </c>
      <c r="D21" s="149"/>
      <c r="E21" s="18"/>
      <c r="F21" s="59"/>
      <c r="G21" s="59"/>
      <c r="H21" s="59"/>
      <c r="I21" s="59"/>
      <c r="J21" s="59"/>
    </row>
    <row r="22" spans="1:12" s="7" customFormat="1" ht="30" customHeight="1">
      <c r="B22" s="10">
        <v>13.1</v>
      </c>
      <c r="C22" s="142" t="s">
        <v>68</v>
      </c>
      <c r="D22" s="142"/>
      <c r="E22" s="21" t="s">
        <v>25</v>
      </c>
      <c r="F22" s="44">
        <v>721.56000000000006</v>
      </c>
      <c r="G22" s="44">
        <v>638.07000000000005</v>
      </c>
      <c r="H22" s="44">
        <v>796.69250000000022</v>
      </c>
      <c r="I22" s="44">
        <v>745.59095000000002</v>
      </c>
      <c r="J22" s="44">
        <v>669.20330000000001</v>
      </c>
    </row>
    <row r="23" spans="1:12" s="7" customFormat="1" ht="30" customHeight="1">
      <c r="B23" s="10">
        <v>13.2</v>
      </c>
      <c r="C23" s="142" t="s">
        <v>69</v>
      </c>
      <c r="D23" s="142"/>
      <c r="E23" s="21" t="s">
        <v>25</v>
      </c>
      <c r="F23" s="44">
        <v>707.93</v>
      </c>
      <c r="G23" s="44">
        <v>626.45094199999994</v>
      </c>
      <c r="H23" s="44">
        <v>779.26574399999993</v>
      </c>
      <c r="I23" s="44">
        <v>732.33491600000002</v>
      </c>
      <c r="J23" s="44">
        <v>662.37545599999999</v>
      </c>
      <c r="L23" s="60"/>
    </row>
    <row r="24" spans="1:12" s="7" customFormat="1" ht="30" customHeight="1">
      <c r="B24" s="10">
        <v>13.3</v>
      </c>
      <c r="C24" s="142" t="s">
        <v>70</v>
      </c>
      <c r="D24" s="142"/>
      <c r="E24" s="21" t="s">
        <v>25</v>
      </c>
      <c r="F24" s="44">
        <v>706.81024400000001</v>
      </c>
      <c r="G24" s="44">
        <v>626.20424949999995</v>
      </c>
      <c r="H24" s="44">
        <v>755.8258330000001</v>
      </c>
      <c r="I24" s="44">
        <v>709.03420000000006</v>
      </c>
      <c r="J24" s="44">
        <v>640.88772499999993</v>
      </c>
    </row>
    <row r="25" spans="1:12" s="7" customFormat="1" ht="43.5" customHeight="1">
      <c r="B25" s="9">
        <v>14</v>
      </c>
      <c r="C25" s="142" t="s">
        <v>71</v>
      </c>
      <c r="D25" s="142"/>
      <c r="E25" s="21" t="s">
        <v>25</v>
      </c>
      <c r="F25" s="109">
        <f>F22-F23</f>
        <v>13.630000000000109</v>
      </c>
      <c r="G25" s="109">
        <v>12.59962</v>
      </c>
      <c r="H25" s="44">
        <v>18.3001</v>
      </c>
      <c r="I25" s="44">
        <v>13.217328599999988</v>
      </c>
      <c r="J25" s="44">
        <v>7.2734553999999791</v>
      </c>
    </row>
    <row r="26" spans="1:12" s="7" customFormat="1" ht="30" customHeight="1">
      <c r="B26" s="33">
        <v>15</v>
      </c>
      <c r="C26" s="150" t="s">
        <v>77</v>
      </c>
      <c r="D26" s="150"/>
      <c r="E26" s="39" t="s">
        <v>25</v>
      </c>
      <c r="F26" s="46" t="s">
        <v>136</v>
      </c>
      <c r="G26" s="46" t="s">
        <v>136</v>
      </c>
      <c r="H26" s="46" t="s">
        <v>136</v>
      </c>
      <c r="I26" s="46" t="s">
        <v>136</v>
      </c>
      <c r="J26" s="46" t="s">
        <v>136</v>
      </c>
    </row>
    <row r="27" spans="1:12" s="7" customFormat="1" ht="30" customHeight="1">
      <c r="B27" s="9">
        <v>16</v>
      </c>
      <c r="C27" s="142" t="s">
        <v>72</v>
      </c>
      <c r="D27" s="142"/>
      <c r="E27" s="21" t="s">
        <v>11</v>
      </c>
      <c r="F27" s="45">
        <v>175.14</v>
      </c>
      <c r="G27" s="45">
        <v>166.71</v>
      </c>
      <c r="H27" s="45">
        <v>156.91999999999999</v>
      </c>
      <c r="I27" s="45">
        <v>165.95</v>
      </c>
      <c r="J27" s="45">
        <v>166.26</v>
      </c>
    </row>
    <row r="29" spans="1:12">
      <c r="I29" s="1" t="s">
        <v>26</v>
      </c>
    </row>
    <row r="30" spans="1:12">
      <c r="B30" s="2"/>
      <c r="E30"/>
      <c r="I30" s="1" t="s">
        <v>9</v>
      </c>
    </row>
    <row r="31" spans="1:12">
      <c r="B31" s="2"/>
      <c r="E31"/>
    </row>
    <row r="32" spans="1:12" ht="20.25" customHeight="1">
      <c r="A32" s="13"/>
      <c r="B32" s="6"/>
      <c r="C32" s="141" t="s">
        <v>79</v>
      </c>
      <c r="D32" s="141"/>
      <c r="E32" s="23" t="s">
        <v>74</v>
      </c>
      <c r="F32" s="11" t="s">
        <v>75</v>
      </c>
      <c r="G32" s="11" t="s">
        <v>62</v>
      </c>
      <c r="H32" s="11" t="s">
        <v>76</v>
      </c>
      <c r="I32" s="11" t="s">
        <v>63</v>
      </c>
      <c r="J32" s="12" t="s">
        <v>64</v>
      </c>
    </row>
    <row r="33" spans="1:16" s="7" customFormat="1" ht="30" customHeight="1">
      <c r="A33" s="16"/>
      <c r="B33" s="17">
        <v>17</v>
      </c>
      <c r="C33" s="143" t="s">
        <v>27</v>
      </c>
      <c r="D33" s="143"/>
      <c r="E33" s="18"/>
      <c r="F33" s="18"/>
      <c r="G33" s="18"/>
      <c r="H33" s="18"/>
      <c r="I33" s="18"/>
      <c r="J33" s="18"/>
    </row>
    <row r="34" spans="1:16" s="7" customFormat="1" ht="30" customHeight="1">
      <c r="A34" s="19"/>
      <c r="B34" s="20">
        <v>17.100000000000001</v>
      </c>
      <c r="C34" s="143" t="s">
        <v>28</v>
      </c>
      <c r="D34" s="143"/>
      <c r="E34" s="21" t="s">
        <v>4</v>
      </c>
      <c r="F34" s="41">
        <v>32.12638888888614</v>
      </c>
      <c r="G34" s="41">
        <v>83.582638888889051</v>
      </c>
      <c r="H34" s="41">
        <v>69.20793981480503</v>
      </c>
      <c r="I34" s="41">
        <v>66.489571759256549</v>
      </c>
      <c r="J34" s="41">
        <v>72.789583333334789</v>
      </c>
    </row>
    <row r="35" spans="1:16" s="7" customFormat="1" ht="30" customHeight="1">
      <c r="A35" s="19"/>
      <c r="B35" s="20">
        <v>17.2</v>
      </c>
      <c r="C35" s="143" t="s">
        <v>29</v>
      </c>
      <c r="D35" s="143"/>
      <c r="E35" s="21" t="s">
        <v>4</v>
      </c>
      <c r="F35" s="41">
        <v>18.907118055562023</v>
      </c>
      <c r="G35" s="41">
        <v>23.8770833333474</v>
      </c>
      <c r="H35" s="41">
        <v>38.636793981525663</v>
      </c>
      <c r="I35" s="41">
        <v>17.452083333333334</v>
      </c>
      <c r="J35" s="41">
        <v>13.219444444444443</v>
      </c>
    </row>
    <row r="36" spans="1:16" s="7" customFormat="1" ht="30" customHeight="1">
      <c r="A36" s="16"/>
      <c r="B36" s="48">
        <v>18</v>
      </c>
      <c r="C36" s="144" t="s">
        <v>5</v>
      </c>
      <c r="D36" s="144"/>
      <c r="E36" s="39" t="s">
        <v>7</v>
      </c>
      <c r="F36" s="46">
        <v>157.18155999999999</v>
      </c>
      <c r="G36" s="46">
        <v>142.78462999999999</v>
      </c>
      <c r="H36" s="46">
        <v>265.93507</v>
      </c>
      <c r="I36" s="46">
        <v>904.09780999999998</v>
      </c>
      <c r="J36" s="46">
        <v>233.08532</v>
      </c>
    </row>
    <row r="37" spans="1:16" s="7" customFormat="1" ht="30" customHeight="1">
      <c r="A37" s="16"/>
      <c r="B37" s="48">
        <v>19</v>
      </c>
      <c r="C37" s="144" t="s">
        <v>6</v>
      </c>
      <c r="D37" s="144"/>
      <c r="E37" s="39" t="s">
        <v>7</v>
      </c>
      <c r="F37" s="109">
        <v>456.80691000000002</v>
      </c>
      <c r="G37" s="109">
        <v>759.11224000000004</v>
      </c>
      <c r="H37" s="109">
        <v>1216.0516299999999</v>
      </c>
      <c r="I37" s="109">
        <v>1566.2297699999999</v>
      </c>
      <c r="J37" s="109">
        <v>1928.01441</v>
      </c>
    </row>
    <row r="39" spans="1:16" ht="15" customHeight="1">
      <c r="B39" s="121" t="s">
        <v>143</v>
      </c>
      <c r="C39" s="122"/>
      <c r="D39" s="122"/>
      <c r="E39" s="122"/>
      <c r="F39" s="122"/>
      <c r="G39" s="122"/>
      <c r="H39" s="122"/>
      <c r="I39" s="122"/>
      <c r="J39" s="122"/>
    </row>
    <row r="40" spans="1:16" ht="15" customHeight="1">
      <c r="B40" s="27"/>
      <c r="C40" s="27"/>
      <c r="D40" s="27"/>
      <c r="E40" s="27"/>
      <c r="F40" s="27"/>
      <c r="G40" s="27"/>
      <c r="H40" s="27"/>
      <c r="I40" s="27"/>
      <c r="J40" s="27"/>
    </row>
    <row r="41" spans="1:16" ht="38.25" customHeight="1">
      <c r="B41" s="141" t="s">
        <v>82</v>
      </c>
      <c r="C41" s="141"/>
      <c r="D41" s="50" t="s">
        <v>79</v>
      </c>
      <c r="E41" s="151" t="s">
        <v>65</v>
      </c>
      <c r="F41" s="152"/>
      <c r="G41" s="50" t="s">
        <v>82</v>
      </c>
      <c r="H41" s="50" t="s">
        <v>79</v>
      </c>
      <c r="I41" s="141" t="s">
        <v>65</v>
      </c>
      <c r="J41" s="141"/>
    </row>
    <row r="42" spans="1:16" ht="15" customHeight="1">
      <c r="B42" s="132" t="s">
        <v>30</v>
      </c>
      <c r="C42" s="132"/>
      <c r="D42" s="28" t="s">
        <v>31</v>
      </c>
      <c r="E42" s="164">
        <v>30.5</v>
      </c>
      <c r="F42" s="166"/>
      <c r="G42" s="3" t="s">
        <v>32</v>
      </c>
      <c r="H42" s="3" t="s">
        <v>31</v>
      </c>
      <c r="I42" s="164">
        <v>12.91</v>
      </c>
      <c r="J42" s="165"/>
      <c r="L42" s="2"/>
      <c r="M42" s="2">
        <f>I42*100</f>
        <v>1291</v>
      </c>
      <c r="N42">
        <f>180*3</f>
        <v>540</v>
      </c>
      <c r="O42" s="2"/>
      <c r="P42" s="2"/>
    </row>
    <row r="43" spans="1:16" ht="15" customHeight="1">
      <c r="B43" s="132"/>
      <c r="C43" s="132"/>
      <c r="D43" s="28" t="s">
        <v>33</v>
      </c>
      <c r="E43" s="164">
        <v>33.630000000000003</v>
      </c>
      <c r="F43" s="165">
        <v>33.630000000000003</v>
      </c>
      <c r="G43" s="4"/>
      <c r="H43" s="3" t="s">
        <v>33</v>
      </c>
      <c r="I43" s="164">
        <v>11.14</v>
      </c>
      <c r="J43" s="165">
        <v>11.14</v>
      </c>
      <c r="L43" s="2"/>
      <c r="M43" s="2">
        <f t="shared" ref="M43:M59" si="0">I43*100</f>
        <v>1114</v>
      </c>
      <c r="N43">
        <f t="shared" ref="N43:N59" si="1">180*3</f>
        <v>540</v>
      </c>
      <c r="O43" s="2"/>
      <c r="P43" s="2"/>
    </row>
    <row r="44" spans="1:16" ht="15" customHeight="1">
      <c r="B44" s="132"/>
      <c r="C44" s="132"/>
      <c r="D44" s="28" t="s">
        <v>34</v>
      </c>
      <c r="E44" s="164">
        <v>33.72</v>
      </c>
      <c r="F44" s="165">
        <v>33.72</v>
      </c>
      <c r="G44" s="4"/>
      <c r="H44" s="3" t="s">
        <v>35</v>
      </c>
      <c r="I44" s="164">
        <v>11.34</v>
      </c>
      <c r="J44" s="165">
        <v>11.34</v>
      </c>
      <c r="L44" s="2"/>
      <c r="M44" s="2">
        <f t="shared" si="0"/>
        <v>1134</v>
      </c>
      <c r="N44">
        <f t="shared" si="1"/>
        <v>540</v>
      </c>
      <c r="O44" s="2"/>
      <c r="P44" s="2"/>
    </row>
    <row r="45" spans="1:16" ht="15" customHeight="1">
      <c r="B45" s="132" t="s">
        <v>36</v>
      </c>
      <c r="C45" s="132"/>
      <c r="D45" s="28" t="s">
        <v>31</v>
      </c>
      <c r="E45" s="164">
        <v>35.15</v>
      </c>
      <c r="F45" s="165">
        <v>35.15</v>
      </c>
      <c r="G45" s="3" t="s">
        <v>37</v>
      </c>
      <c r="H45" s="3" t="s">
        <v>31</v>
      </c>
      <c r="I45" s="164">
        <v>9.1199999999999992</v>
      </c>
      <c r="J45" s="165">
        <v>9.1199999999999992</v>
      </c>
      <c r="L45" s="2"/>
      <c r="M45" s="2">
        <f t="shared" si="0"/>
        <v>911.99999999999989</v>
      </c>
      <c r="N45">
        <f t="shared" si="1"/>
        <v>540</v>
      </c>
      <c r="O45" s="2"/>
      <c r="P45" s="2"/>
    </row>
    <row r="46" spans="1:16" ht="15" customHeight="1">
      <c r="B46" s="132"/>
      <c r="C46" s="132"/>
      <c r="D46" s="28" t="s">
        <v>33</v>
      </c>
      <c r="E46" s="164">
        <v>32.630000000000003</v>
      </c>
      <c r="F46" s="165">
        <v>32.630000000000003</v>
      </c>
      <c r="G46" s="4"/>
      <c r="H46" s="3" t="s">
        <v>33</v>
      </c>
      <c r="I46" s="164">
        <v>8.33</v>
      </c>
      <c r="J46" s="165">
        <v>8.33</v>
      </c>
      <c r="L46" s="2"/>
      <c r="M46" s="2">
        <f t="shared" si="0"/>
        <v>833</v>
      </c>
      <c r="N46">
        <f t="shared" si="1"/>
        <v>540</v>
      </c>
      <c r="O46" s="2"/>
      <c r="P46" s="2"/>
    </row>
    <row r="47" spans="1:16" ht="15" customHeight="1">
      <c r="B47" s="132"/>
      <c r="C47" s="132"/>
      <c r="D47" s="28" t="s">
        <v>35</v>
      </c>
      <c r="E47" s="164">
        <v>38.22</v>
      </c>
      <c r="F47" s="165">
        <v>38.22</v>
      </c>
      <c r="G47" s="4"/>
      <c r="H47" s="3" t="s">
        <v>34</v>
      </c>
      <c r="I47" s="164">
        <v>7.77</v>
      </c>
      <c r="J47" s="165">
        <v>7.77</v>
      </c>
      <c r="L47" s="2"/>
      <c r="M47" s="2">
        <f t="shared" si="0"/>
        <v>777</v>
      </c>
      <c r="N47">
        <f t="shared" si="1"/>
        <v>540</v>
      </c>
      <c r="O47" s="2"/>
      <c r="P47" s="2"/>
    </row>
    <row r="48" spans="1:16" ht="15" customHeight="1">
      <c r="B48" s="132" t="s">
        <v>38</v>
      </c>
      <c r="C48" s="132"/>
      <c r="D48" s="28" t="s">
        <v>31</v>
      </c>
      <c r="E48" s="164">
        <v>31.84</v>
      </c>
      <c r="F48" s="165">
        <v>31.84</v>
      </c>
      <c r="G48" s="3" t="s">
        <v>39</v>
      </c>
      <c r="H48" s="3" t="s">
        <v>31</v>
      </c>
      <c r="I48" s="164">
        <v>7.05</v>
      </c>
      <c r="J48" s="165">
        <v>7.05</v>
      </c>
      <c r="L48" s="2"/>
      <c r="M48" s="2">
        <f t="shared" si="0"/>
        <v>705</v>
      </c>
      <c r="N48">
        <f t="shared" si="1"/>
        <v>540</v>
      </c>
      <c r="O48" s="2"/>
      <c r="P48" s="2"/>
    </row>
    <row r="49" spans="2:16" ht="15" customHeight="1">
      <c r="B49" s="132"/>
      <c r="C49" s="132"/>
      <c r="D49" s="28" t="s">
        <v>33</v>
      </c>
      <c r="E49" s="164">
        <v>30.35</v>
      </c>
      <c r="F49" s="165">
        <v>30.35</v>
      </c>
      <c r="G49" s="4"/>
      <c r="H49" s="3" t="s">
        <v>33</v>
      </c>
      <c r="I49" s="164">
        <v>7.11</v>
      </c>
      <c r="J49" s="165">
        <v>7.11</v>
      </c>
      <c r="L49" s="2"/>
      <c r="M49" s="2">
        <f t="shared" si="0"/>
        <v>711</v>
      </c>
      <c r="N49">
        <f t="shared" si="1"/>
        <v>540</v>
      </c>
      <c r="O49" s="2"/>
      <c r="P49" s="2"/>
    </row>
    <row r="50" spans="2:16" ht="15" customHeight="1">
      <c r="B50" s="132"/>
      <c r="C50" s="132"/>
      <c r="D50" s="28" t="s">
        <v>34</v>
      </c>
      <c r="E50" s="164">
        <v>30.61</v>
      </c>
      <c r="F50" s="165">
        <v>30.61</v>
      </c>
      <c r="G50" s="4"/>
      <c r="H50" s="3" t="s">
        <v>35</v>
      </c>
      <c r="I50" s="164">
        <v>8.0500000000000007</v>
      </c>
      <c r="J50" s="165">
        <v>8.0500000000000007</v>
      </c>
      <c r="L50" s="2"/>
      <c r="M50" s="2">
        <f t="shared" si="0"/>
        <v>805.00000000000011</v>
      </c>
      <c r="N50">
        <f t="shared" si="1"/>
        <v>540</v>
      </c>
      <c r="O50" s="167"/>
      <c r="P50" s="167"/>
    </row>
    <row r="51" spans="2:16" ht="15" customHeight="1">
      <c r="B51" s="132" t="s">
        <v>40</v>
      </c>
      <c r="C51" s="132"/>
      <c r="D51" s="28" t="s">
        <v>31</v>
      </c>
      <c r="E51" s="164">
        <v>32.130000000000003</v>
      </c>
      <c r="F51" s="165">
        <v>32.130000000000003</v>
      </c>
      <c r="G51" s="3" t="s">
        <v>41</v>
      </c>
      <c r="H51" s="3" t="s">
        <v>31</v>
      </c>
      <c r="I51" s="164">
        <v>7.47</v>
      </c>
      <c r="J51" s="165">
        <v>7.47</v>
      </c>
      <c r="L51" s="2"/>
      <c r="M51" s="2">
        <f t="shared" si="0"/>
        <v>747</v>
      </c>
      <c r="N51">
        <f t="shared" si="1"/>
        <v>540</v>
      </c>
      <c r="O51" s="167"/>
      <c r="P51" s="167"/>
    </row>
    <row r="52" spans="2:16" ht="15" customHeight="1">
      <c r="B52" s="132"/>
      <c r="C52" s="132"/>
      <c r="D52" s="28" t="s">
        <v>33</v>
      </c>
      <c r="E52" s="164">
        <v>35.61</v>
      </c>
      <c r="F52" s="165">
        <v>35.61</v>
      </c>
      <c r="G52" s="4"/>
      <c r="H52" s="3" t="s">
        <v>33</v>
      </c>
      <c r="I52" s="164">
        <v>7.84</v>
      </c>
      <c r="J52" s="165">
        <v>7.84</v>
      </c>
      <c r="L52" s="2"/>
      <c r="M52" s="2">
        <f t="shared" si="0"/>
        <v>784</v>
      </c>
      <c r="N52">
        <f t="shared" si="1"/>
        <v>540</v>
      </c>
      <c r="O52" s="2"/>
      <c r="P52" s="2"/>
    </row>
    <row r="53" spans="2:16" ht="15" customHeight="1">
      <c r="B53" s="132"/>
      <c r="C53" s="132"/>
      <c r="D53" s="28" t="s">
        <v>35</v>
      </c>
      <c r="E53" s="164">
        <v>41.5</v>
      </c>
      <c r="F53" s="165">
        <v>41.5</v>
      </c>
      <c r="G53" s="4"/>
      <c r="H53" s="3" t="s">
        <v>35</v>
      </c>
      <c r="I53" s="164">
        <v>8.5</v>
      </c>
      <c r="J53" s="165">
        <v>8.5</v>
      </c>
      <c r="L53" s="2"/>
      <c r="M53" s="2">
        <f t="shared" si="0"/>
        <v>850</v>
      </c>
      <c r="N53">
        <f t="shared" si="1"/>
        <v>540</v>
      </c>
      <c r="O53" s="2"/>
      <c r="P53" s="2"/>
    </row>
    <row r="54" spans="2:16" ht="15" customHeight="1">
      <c r="B54" s="132" t="s">
        <v>42</v>
      </c>
      <c r="C54" s="132"/>
      <c r="D54" s="28" t="s">
        <v>31</v>
      </c>
      <c r="E54" s="164">
        <v>40.89</v>
      </c>
      <c r="F54" s="165">
        <v>40.89</v>
      </c>
      <c r="G54" s="3" t="s">
        <v>43</v>
      </c>
      <c r="H54" s="3" t="s">
        <v>31</v>
      </c>
      <c r="I54" s="164">
        <v>8.57</v>
      </c>
      <c r="J54" s="165">
        <v>8.57</v>
      </c>
      <c r="L54" s="2"/>
      <c r="M54" s="2">
        <f t="shared" si="0"/>
        <v>857</v>
      </c>
      <c r="N54">
        <f t="shared" si="1"/>
        <v>540</v>
      </c>
      <c r="O54" s="2"/>
      <c r="P54" s="2"/>
    </row>
    <row r="55" spans="2:16" ht="15" customHeight="1">
      <c r="B55" s="132"/>
      <c r="C55" s="132"/>
      <c r="D55" s="28" t="s">
        <v>33</v>
      </c>
      <c r="E55" s="164">
        <v>37.57</v>
      </c>
      <c r="F55" s="165">
        <v>37.57</v>
      </c>
      <c r="G55" s="4"/>
      <c r="H55" s="3" t="s">
        <v>33</v>
      </c>
      <c r="I55" s="164">
        <v>10.28</v>
      </c>
      <c r="J55" s="165">
        <v>10.28</v>
      </c>
      <c r="L55" s="2"/>
      <c r="M55" s="2">
        <f t="shared" si="0"/>
        <v>1028</v>
      </c>
      <c r="N55">
        <f t="shared" si="1"/>
        <v>540</v>
      </c>
      <c r="O55" s="2"/>
      <c r="P55" s="2"/>
    </row>
    <row r="56" spans="2:16" ht="15" customHeight="1">
      <c r="B56" s="132"/>
      <c r="C56" s="132"/>
      <c r="D56" s="28" t="s">
        <v>35</v>
      </c>
      <c r="E56" s="164">
        <v>36.619999999999997</v>
      </c>
      <c r="F56" s="165">
        <v>36.619999999999997</v>
      </c>
      <c r="G56" s="4"/>
      <c r="H56" s="3" t="s">
        <v>44</v>
      </c>
      <c r="I56" s="164">
        <v>10.58</v>
      </c>
      <c r="J56" s="165">
        <v>10.58</v>
      </c>
      <c r="L56" s="2"/>
      <c r="M56" s="2">
        <f t="shared" si="0"/>
        <v>1058</v>
      </c>
      <c r="N56">
        <f t="shared" si="1"/>
        <v>540</v>
      </c>
      <c r="O56" s="2"/>
      <c r="P56" s="2"/>
    </row>
    <row r="57" spans="2:16" ht="15" customHeight="1">
      <c r="B57" s="132" t="s">
        <v>45</v>
      </c>
      <c r="C57" s="132"/>
      <c r="D57" s="28" t="s">
        <v>31</v>
      </c>
      <c r="E57" s="164">
        <v>23.6</v>
      </c>
      <c r="F57" s="165">
        <v>23.6</v>
      </c>
      <c r="G57" s="3" t="s">
        <v>46</v>
      </c>
      <c r="H57" s="3" t="s">
        <v>31</v>
      </c>
      <c r="I57" s="164">
        <v>16.28</v>
      </c>
      <c r="J57" s="165">
        <v>16.28</v>
      </c>
      <c r="L57" s="2"/>
      <c r="M57" s="2">
        <f t="shared" si="0"/>
        <v>1628</v>
      </c>
      <c r="N57">
        <f t="shared" si="1"/>
        <v>540</v>
      </c>
      <c r="O57" s="2"/>
      <c r="P57" s="2"/>
    </row>
    <row r="58" spans="2:16" ht="15" customHeight="1">
      <c r="B58" s="129"/>
      <c r="C58" s="130"/>
      <c r="D58" s="28" t="s">
        <v>33</v>
      </c>
      <c r="E58" s="164">
        <v>19.690000000000001</v>
      </c>
      <c r="F58" s="165">
        <v>19.690000000000001</v>
      </c>
      <c r="G58" s="4"/>
      <c r="H58" s="3" t="s">
        <v>33</v>
      </c>
      <c r="I58" s="164">
        <v>18.809999999999999</v>
      </c>
      <c r="J58" s="165">
        <v>18.809999999999999</v>
      </c>
      <c r="L58" s="2"/>
      <c r="M58" s="2">
        <f t="shared" si="0"/>
        <v>1880.9999999999998</v>
      </c>
      <c r="N58">
        <f t="shared" si="1"/>
        <v>540</v>
      </c>
      <c r="O58" s="2"/>
      <c r="P58" s="2"/>
    </row>
    <row r="59" spans="2:16" ht="15" customHeight="1">
      <c r="B59" s="129"/>
      <c r="C59" s="130"/>
      <c r="D59" s="28" t="s">
        <v>34</v>
      </c>
      <c r="E59" s="164">
        <v>16.57</v>
      </c>
      <c r="F59" s="165">
        <v>16.57</v>
      </c>
      <c r="G59" s="4"/>
      <c r="H59" s="3" t="s">
        <v>35</v>
      </c>
      <c r="I59" s="164">
        <v>27.3</v>
      </c>
      <c r="J59" s="165">
        <v>27.3</v>
      </c>
      <c r="L59" s="2"/>
      <c r="M59" s="2">
        <f t="shared" si="0"/>
        <v>2730</v>
      </c>
      <c r="N59">
        <f t="shared" si="1"/>
        <v>540</v>
      </c>
      <c r="O59" s="2"/>
      <c r="P59" s="2"/>
    </row>
    <row r="60" spans="2:16" ht="15" customHeight="1">
      <c r="B60" s="131"/>
      <c r="C60" s="131"/>
      <c r="D60" s="24"/>
      <c r="E60" s="135"/>
      <c r="F60" s="136"/>
      <c r="G60" s="5" t="s">
        <v>47</v>
      </c>
      <c r="H60" s="4"/>
      <c r="I60" s="168">
        <f>SUM(E42:E59,I42:I59)</f>
        <v>779.28000000000009</v>
      </c>
      <c r="J60" s="169"/>
    </row>
    <row r="61" spans="2:16" ht="52.5" customHeight="1">
      <c r="B61" s="145" t="s">
        <v>137</v>
      </c>
      <c r="C61" s="146"/>
      <c r="D61" s="146"/>
      <c r="E61" s="146"/>
      <c r="F61" s="146"/>
      <c r="G61" s="146"/>
      <c r="H61" s="146"/>
      <c r="I61" s="146"/>
      <c r="J61" s="146"/>
    </row>
    <row r="62" spans="2:16" ht="50.25" customHeight="1">
      <c r="B62" s="147" t="s">
        <v>82</v>
      </c>
      <c r="C62" s="147"/>
      <c r="D62" s="126" t="s">
        <v>80</v>
      </c>
      <c r="E62" s="127"/>
      <c r="F62" s="128"/>
      <c r="G62" s="137" t="s">
        <v>81</v>
      </c>
      <c r="H62" s="138"/>
      <c r="I62" s="138"/>
      <c r="J62" s="139"/>
    </row>
    <row r="63" spans="2:16" ht="15" customHeight="1">
      <c r="B63" s="125" t="s">
        <v>30</v>
      </c>
      <c r="C63" s="125"/>
      <c r="D63" s="118">
        <f>L63</f>
        <v>178.2</v>
      </c>
      <c r="E63" s="119"/>
      <c r="F63" s="119"/>
      <c r="G63" s="118">
        <v>168.11219999999994</v>
      </c>
      <c r="H63" s="119"/>
      <c r="I63" s="119"/>
      <c r="J63" s="120"/>
      <c r="L63" s="52">
        <f>N63-(N63*M63)</f>
        <v>178.2</v>
      </c>
      <c r="M63" s="54">
        <v>0.01</v>
      </c>
      <c r="N63" s="53">
        <v>180</v>
      </c>
    </row>
    <row r="64" spans="2:16" ht="15" customHeight="1">
      <c r="B64" s="125" t="s">
        <v>36</v>
      </c>
      <c r="C64" s="125"/>
      <c r="D64" s="118">
        <f t="shared" ref="D64:D74" si="2">L64</f>
        <v>178.2</v>
      </c>
      <c r="E64" s="119"/>
      <c r="F64" s="119"/>
      <c r="G64" s="118">
        <v>179.79354838709671</v>
      </c>
      <c r="H64" s="119"/>
      <c r="I64" s="119"/>
      <c r="J64" s="120"/>
      <c r="L64" s="52">
        <f t="shared" ref="L64:L74" si="3">N64-(N64*M64)</f>
        <v>178.2</v>
      </c>
      <c r="M64" s="54">
        <v>0.01</v>
      </c>
      <c r="N64" s="53">
        <v>180</v>
      </c>
    </row>
    <row r="65" spans="2:14" ht="15" customHeight="1">
      <c r="B65" s="125" t="s">
        <v>38</v>
      </c>
      <c r="C65" s="125"/>
      <c r="D65" s="118">
        <f t="shared" si="2"/>
        <v>178.2</v>
      </c>
      <c r="E65" s="119"/>
      <c r="F65" s="119"/>
      <c r="G65" s="118">
        <v>178.50266666666664</v>
      </c>
      <c r="H65" s="119"/>
      <c r="I65" s="119"/>
      <c r="J65" s="120"/>
      <c r="L65" s="52">
        <f t="shared" si="3"/>
        <v>178.2</v>
      </c>
      <c r="M65" s="54">
        <v>0.01</v>
      </c>
      <c r="N65" s="53">
        <v>180</v>
      </c>
    </row>
    <row r="66" spans="2:14" ht="15" customHeight="1">
      <c r="B66" s="125" t="s">
        <v>40</v>
      </c>
      <c r="C66" s="125"/>
      <c r="D66" s="118">
        <f>L66</f>
        <v>178.2</v>
      </c>
      <c r="E66" s="119"/>
      <c r="F66" s="119"/>
      <c r="G66" s="118">
        <v>175.90987096774188</v>
      </c>
      <c r="H66" s="119"/>
      <c r="I66" s="119"/>
      <c r="J66" s="120"/>
      <c r="L66" s="52">
        <f t="shared" si="3"/>
        <v>178.2</v>
      </c>
      <c r="M66" s="54">
        <v>0.01</v>
      </c>
      <c r="N66" s="53">
        <v>180</v>
      </c>
    </row>
    <row r="67" spans="2:14" ht="15" customHeight="1">
      <c r="B67" s="125" t="s">
        <v>42</v>
      </c>
      <c r="C67" s="125"/>
      <c r="D67" s="118">
        <f>L67</f>
        <v>178.2</v>
      </c>
      <c r="E67" s="119"/>
      <c r="F67" s="119"/>
      <c r="G67" s="118">
        <v>175.62419354838701</v>
      </c>
      <c r="H67" s="119"/>
      <c r="I67" s="119"/>
      <c r="J67" s="120"/>
      <c r="L67" s="52">
        <f t="shared" si="3"/>
        <v>178.2</v>
      </c>
      <c r="M67" s="54">
        <v>0.01</v>
      </c>
      <c r="N67" s="53">
        <v>180</v>
      </c>
    </row>
    <row r="68" spans="2:14" ht="15" customHeight="1">
      <c r="B68" s="125" t="s">
        <v>45</v>
      </c>
      <c r="C68" s="125"/>
      <c r="D68" s="118">
        <f t="shared" si="2"/>
        <v>178.2</v>
      </c>
      <c r="E68" s="119"/>
      <c r="F68" s="119"/>
      <c r="G68" s="118">
        <v>161.32206666666661</v>
      </c>
      <c r="H68" s="119"/>
      <c r="I68" s="119"/>
      <c r="J68" s="120"/>
      <c r="L68" s="52">
        <f t="shared" si="3"/>
        <v>178.2</v>
      </c>
      <c r="M68" s="54">
        <v>0.01</v>
      </c>
      <c r="N68" s="53">
        <v>180</v>
      </c>
    </row>
    <row r="69" spans="2:14" ht="15" customHeight="1">
      <c r="B69" s="125" t="s">
        <v>32</v>
      </c>
      <c r="C69" s="125"/>
      <c r="D69" s="118">
        <f t="shared" si="2"/>
        <v>178.2</v>
      </c>
      <c r="E69" s="119"/>
      <c r="F69" s="119"/>
      <c r="G69" s="118">
        <v>166.69929032258057</v>
      </c>
      <c r="H69" s="119"/>
      <c r="I69" s="119"/>
      <c r="J69" s="120"/>
      <c r="L69" s="52">
        <f t="shared" si="3"/>
        <v>178.2</v>
      </c>
      <c r="M69" s="54">
        <v>0.01</v>
      </c>
      <c r="N69" s="53">
        <v>180</v>
      </c>
    </row>
    <row r="70" spans="2:14" ht="15" customHeight="1">
      <c r="B70" s="125" t="s">
        <v>37</v>
      </c>
      <c r="C70" s="125"/>
      <c r="D70" s="118">
        <f t="shared" si="2"/>
        <v>178.2</v>
      </c>
      <c r="E70" s="119"/>
      <c r="F70" s="119"/>
      <c r="G70" s="118">
        <v>160.66822222222225</v>
      </c>
      <c r="H70" s="119"/>
      <c r="I70" s="119"/>
      <c r="J70" s="120"/>
      <c r="L70" s="52">
        <f t="shared" si="3"/>
        <v>178.2</v>
      </c>
      <c r="M70" s="54">
        <v>0.01</v>
      </c>
      <c r="N70" s="53">
        <v>180</v>
      </c>
    </row>
    <row r="71" spans="2:14" ht="15" customHeight="1">
      <c r="B71" s="125" t="s">
        <v>39</v>
      </c>
      <c r="C71" s="125"/>
      <c r="D71" s="118">
        <f t="shared" si="2"/>
        <v>178.2</v>
      </c>
      <c r="E71" s="119"/>
      <c r="F71" s="119"/>
      <c r="G71" s="118">
        <v>154.53720163870963</v>
      </c>
      <c r="H71" s="119"/>
      <c r="I71" s="119"/>
      <c r="J71" s="120"/>
      <c r="L71" s="52">
        <f t="shared" si="3"/>
        <v>178.2</v>
      </c>
      <c r="M71" s="54">
        <v>0.01</v>
      </c>
      <c r="N71" s="53">
        <v>180</v>
      </c>
    </row>
    <row r="72" spans="2:14" ht="15" customHeight="1">
      <c r="B72" s="125" t="s">
        <v>41</v>
      </c>
      <c r="C72" s="125"/>
      <c r="D72" s="118">
        <f t="shared" si="2"/>
        <v>178.2</v>
      </c>
      <c r="E72" s="119"/>
      <c r="F72" s="119"/>
      <c r="G72" s="118">
        <v>125.0707741935484</v>
      </c>
      <c r="H72" s="119"/>
      <c r="I72" s="119"/>
      <c r="J72" s="120"/>
      <c r="L72" s="52">
        <f t="shared" si="3"/>
        <v>178.2</v>
      </c>
      <c r="M72" s="54">
        <v>0.01</v>
      </c>
      <c r="N72" s="53">
        <v>180</v>
      </c>
    </row>
    <row r="73" spans="2:14" ht="15" customHeight="1">
      <c r="B73" s="125" t="s">
        <v>43</v>
      </c>
      <c r="C73" s="125"/>
      <c r="D73" s="118">
        <f t="shared" si="2"/>
        <v>178.2</v>
      </c>
      <c r="E73" s="119"/>
      <c r="F73" s="119"/>
      <c r="G73" s="118">
        <v>169.82444334975364</v>
      </c>
      <c r="H73" s="119"/>
      <c r="I73" s="119"/>
      <c r="J73" s="120"/>
      <c r="L73" s="52">
        <f t="shared" si="3"/>
        <v>178.2</v>
      </c>
      <c r="M73" s="54">
        <v>0.01</v>
      </c>
      <c r="N73" s="53">
        <v>180</v>
      </c>
    </row>
    <row r="74" spans="2:14" ht="15" customHeight="1">
      <c r="B74" s="125" t="s">
        <v>46</v>
      </c>
      <c r="C74" s="125"/>
      <c r="D74" s="124">
        <f t="shared" si="2"/>
        <v>178.2</v>
      </c>
      <c r="E74" s="124"/>
      <c r="F74" s="118"/>
      <c r="G74" s="118">
        <v>177.916129032258</v>
      </c>
      <c r="H74" s="119"/>
      <c r="I74" s="119"/>
      <c r="J74" s="120"/>
      <c r="L74" s="52">
        <f t="shared" si="3"/>
        <v>178.2</v>
      </c>
      <c r="M74" s="54">
        <v>0.01</v>
      </c>
      <c r="N74" s="53">
        <v>180</v>
      </c>
    </row>
    <row r="75" spans="2:14">
      <c r="D75" s="56"/>
      <c r="E75" s="55"/>
    </row>
    <row r="76" spans="2:14">
      <c r="D76" s="56"/>
    </row>
    <row r="77" spans="2:14" ht="15">
      <c r="I77" s="30" t="s">
        <v>86</v>
      </c>
    </row>
    <row r="78" spans="2:14" ht="15">
      <c r="I78" s="30" t="s">
        <v>87</v>
      </c>
    </row>
    <row r="79" spans="2:14" ht="15">
      <c r="I79" s="30"/>
    </row>
    <row r="80" spans="2:14" ht="30.75" customHeight="1">
      <c r="B80" s="29">
        <v>1</v>
      </c>
      <c r="C80" s="123" t="s">
        <v>85</v>
      </c>
      <c r="D80" s="123"/>
      <c r="E80" s="123"/>
      <c r="F80" s="123"/>
      <c r="G80" s="123"/>
      <c r="H80" s="123"/>
      <c r="I80" s="123"/>
      <c r="J80" s="123"/>
    </row>
    <row r="81" spans="2:16" ht="32.25" customHeight="1">
      <c r="B81" s="29">
        <v>2</v>
      </c>
      <c r="C81" s="123" t="s">
        <v>83</v>
      </c>
      <c r="D81" s="123"/>
      <c r="E81" s="123"/>
      <c r="F81" s="123"/>
      <c r="G81" s="123"/>
      <c r="H81" s="123"/>
      <c r="I81" s="123"/>
      <c r="J81" s="123"/>
    </row>
    <row r="82" spans="2:16" ht="31.5" customHeight="1">
      <c r="B82" s="29">
        <v>3</v>
      </c>
      <c r="C82" s="123" t="s">
        <v>84</v>
      </c>
      <c r="D82" s="123"/>
      <c r="E82" s="123"/>
      <c r="F82" s="123"/>
      <c r="G82" s="123"/>
      <c r="H82" s="123"/>
      <c r="I82" s="123"/>
      <c r="J82" s="123"/>
    </row>
    <row r="83" spans="2:16" ht="31.5" customHeight="1">
      <c r="B83" s="29"/>
      <c r="C83" s="51"/>
      <c r="D83" s="51"/>
      <c r="E83" s="51"/>
      <c r="F83" s="51"/>
      <c r="G83" s="51"/>
      <c r="H83" s="51"/>
      <c r="I83" s="51"/>
      <c r="J83" s="51"/>
    </row>
    <row r="84" spans="2:16" ht="15" customHeight="1">
      <c r="B84" s="121" t="s">
        <v>142</v>
      </c>
      <c r="C84" s="122"/>
      <c r="D84" s="122"/>
      <c r="E84" s="122"/>
      <c r="F84" s="122"/>
      <c r="G84" s="122"/>
      <c r="H84" s="122"/>
      <c r="I84" s="122"/>
      <c r="J84" s="122"/>
    </row>
    <row r="85" spans="2:16" ht="15" customHeight="1">
      <c r="B85" s="27"/>
      <c r="C85" s="27"/>
      <c r="D85" s="27"/>
      <c r="E85" s="27"/>
      <c r="F85" s="27"/>
      <c r="G85" s="27"/>
      <c r="H85" s="27"/>
      <c r="I85" s="27"/>
      <c r="J85" s="27"/>
    </row>
    <row r="86" spans="2:16" ht="38.25" customHeight="1">
      <c r="B86" s="141" t="s">
        <v>82</v>
      </c>
      <c r="C86" s="141"/>
      <c r="D86" s="12" t="s">
        <v>79</v>
      </c>
      <c r="E86" s="151" t="s">
        <v>65</v>
      </c>
      <c r="F86" s="152"/>
      <c r="G86" s="12" t="s">
        <v>82</v>
      </c>
      <c r="H86" s="12" t="s">
        <v>79</v>
      </c>
      <c r="I86" s="141" t="s">
        <v>65</v>
      </c>
      <c r="J86" s="141"/>
    </row>
    <row r="87" spans="2:16" ht="15" customHeight="1">
      <c r="B87" s="132" t="s">
        <v>30</v>
      </c>
      <c r="C87" s="132"/>
      <c r="D87" s="28" t="s">
        <v>31</v>
      </c>
      <c r="E87" s="133">
        <v>17.25</v>
      </c>
      <c r="F87" s="134"/>
      <c r="G87" s="3" t="s">
        <v>32</v>
      </c>
      <c r="H87" s="3" t="s">
        <v>31</v>
      </c>
      <c r="I87" s="133">
        <v>14.66</v>
      </c>
      <c r="J87" s="134"/>
      <c r="L87" s="2"/>
      <c r="M87" s="2">
        <f>I87*100</f>
        <v>1466</v>
      </c>
      <c r="N87">
        <f>180*3</f>
        <v>540</v>
      </c>
      <c r="O87" s="2"/>
      <c r="P87" s="2"/>
    </row>
    <row r="88" spans="2:16" ht="15" customHeight="1">
      <c r="B88" s="132"/>
      <c r="C88" s="132"/>
      <c r="D88" s="28" t="s">
        <v>33</v>
      </c>
      <c r="E88" s="133">
        <v>23.22</v>
      </c>
      <c r="F88" s="134">
        <v>23.22</v>
      </c>
      <c r="G88" s="4"/>
      <c r="H88" s="3" t="s">
        <v>33</v>
      </c>
      <c r="I88" s="133">
        <v>13.39</v>
      </c>
      <c r="J88" s="134">
        <v>13.39</v>
      </c>
      <c r="L88" s="2"/>
      <c r="M88" s="2">
        <f t="shared" ref="M88:M104" si="4">I88*100</f>
        <v>1339</v>
      </c>
      <c r="N88">
        <f t="shared" ref="N88:N104" si="5">180*3</f>
        <v>540</v>
      </c>
      <c r="O88" s="2"/>
      <c r="P88" s="2"/>
    </row>
    <row r="89" spans="2:16" ht="15" customHeight="1">
      <c r="B89" s="132"/>
      <c r="C89" s="132"/>
      <c r="D89" s="28" t="s">
        <v>34</v>
      </c>
      <c r="E89" s="133">
        <v>30.23</v>
      </c>
      <c r="F89" s="134">
        <v>30.23</v>
      </c>
      <c r="G89" s="4"/>
      <c r="H89" s="3" t="s">
        <v>35</v>
      </c>
      <c r="I89" s="133">
        <v>13.38</v>
      </c>
      <c r="J89" s="134">
        <v>13.38</v>
      </c>
      <c r="L89" s="2"/>
      <c r="M89" s="2">
        <f t="shared" si="4"/>
        <v>1338</v>
      </c>
      <c r="N89">
        <f t="shared" si="5"/>
        <v>540</v>
      </c>
      <c r="O89" s="2"/>
      <c r="P89" s="2"/>
    </row>
    <row r="90" spans="2:16" ht="15" customHeight="1">
      <c r="B90" s="132" t="s">
        <v>36</v>
      </c>
      <c r="C90" s="132"/>
      <c r="D90" s="28" t="s">
        <v>31</v>
      </c>
      <c r="E90" s="133">
        <v>26.84</v>
      </c>
      <c r="F90" s="134">
        <v>26.84</v>
      </c>
      <c r="G90" s="3" t="s">
        <v>37</v>
      </c>
      <c r="H90" s="3" t="s">
        <v>31</v>
      </c>
      <c r="I90" s="133">
        <v>10.47</v>
      </c>
      <c r="J90" s="134">
        <v>10.47</v>
      </c>
      <c r="L90" s="2"/>
      <c r="M90" s="2">
        <f t="shared" si="4"/>
        <v>1047</v>
      </c>
      <c r="N90">
        <f t="shared" si="5"/>
        <v>540</v>
      </c>
      <c r="O90" s="2"/>
      <c r="P90" s="2"/>
    </row>
    <row r="91" spans="2:16" ht="15" customHeight="1">
      <c r="B91" s="132"/>
      <c r="C91" s="132"/>
      <c r="D91" s="28" t="s">
        <v>33</v>
      </c>
      <c r="E91" s="133">
        <v>25.46</v>
      </c>
      <c r="F91" s="134">
        <v>25.46</v>
      </c>
      <c r="G91" s="4"/>
      <c r="H91" s="3" t="s">
        <v>33</v>
      </c>
      <c r="I91" s="133">
        <v>9.19</v>
      </c>
      <c r="J91" s="134">
        <v>9.19</v>
      </c>
      <c r="L91" s="2"/>
      <c r="M91" s="2">
        <f t="shared" si="4"/>
        <v>919</v>
      </c>
      <c r="N91">
        <f t="shared" si="5"/>
        <v>540</v>
      </c>
      <c r="O91" s="2"/>
      <c r="P91" s="2"/>
    </row>
    <row r="92" spans="2:16" ht="15" customHeight="1">
      <c r="B92" s="132"/>
      <c r="C92" s="132"/>
      <c r="D92" s="28" t="s">
        <v>35</v>
      </c>
      <c r="E92" s="133">
        <v>23.83</v>
      </c>
      <c r="F92" s="134">
        <v>23.83</v>
      </c>
      <c r="G92" s="4"/>
      <c r="H92" s="3" t="s">
        <v>34</v>
      </c>
      <c r="I92" s="133">
        <v>8.6300000000000008</v>
      </c>
      <c r="J92" s="134">
        <v>8.6300000000000008</v>
      </c>
      <c r="L92" s="2"/>
      <c r="M92" s="2">
        <f t="shared" si="4"/>
        <v>863.00000000000011</v>
      </c>
      <c r="N92">
        <f t="shared" si="5"/>
        <v>540</v>
      </c>
      <c r="O92" s="2"/>
      <c r="P92" s="2"/>
    </row>
    <row r="93" spans="2:16" ht="15" customHeight="1">
      <c r="B93" s="132" t="s">
        <v>38</v>
      </c>
      <c r="C93" s="132"/>
      <c r="D93" s="28" t="s">
        <v>31</v>
      </c>
      <c r="E93" s="133">
        <v>28.56</v>
      </c>
      <c r="F93" s="134">
        <v>28.56</v>
      </c>
      <c r="G93" s="3" t="s">
        <v>39</v>
      </c>
      <c r="H93" s="3" t="s">
        <v>31</v>
      </c>
      <c r="I93" s="133">
        <v>7.71</v>
      </c>
      <c r="J93" s="134">
        <v>7.71</v>
      </c>
      <c r="L93" s="2"/>
      <c r="M93" s="2">
        <f t="shared" si="4"/>
        <v>771</v>
      </c>
      <c r="N93">
        <f t="shared" si="5"/>
        <v>540</v>
      </c>
      <c r="O93" s="2"/>
      <c r="P93" s="2"/>
    </row>
    <row r="94" spans="2:16" ht="15" customHeight="1">
      <c r="B94" s="132"/>
      <c r="C94" s="132"/>
      <c r="D94" s="28" t="s">
        <v>33</v>
      </c>
      <c r="E94" s="133">
        <v>30.13</v>
      </c>
      <c r="F94" s="134">
        <v>30.13</v>
      </c>
      <c r="G94" s="4"/>
      <c r="H94" s="3" t="s">
        <v>33</v>
      </c>
      <c r="I94" s="133">
        <v>7.4</v>
      </c>
      <c r="J94" s="134">
        <v>7.4</v>
      </c>
      <c r="L94" s="2"/>
      <c r="M94" s="2">
        <f t="shared" si="4"/>
        <v>740</v>
      </c>
      <c r="N94">
        <f t="shared" si="5"/>
        <v>540</v>
      </c>
      <c r="O94" s="2"/>
      <c r="P94" s="2"/>
    </row>
    <row r="95" spans="2:16" ht="15" customHeight="1">
      <c r="B95" s="132"/>
      <c r="C95" s="132"/>
      <c r="D95" s="28" t="s">
        <v>34</v>
      </c>
      <c r="E95" s="133">
        <v>37.21</v>
      </c>
      <c r="F95" s="134">
        <v>37.21</v>
      </c>
      <c r="G95" s="4"/>
      <c r="H95" s="3" t="s">
        <v>35</v>
      </c>
      <c r="I95" s="133">
        <v>7.75</v>
      </c>
      <c r="J95" s="134">
        <v>7.75</v>
      </c>
      <c r="L95" s="2"/>
      <c r="M95" s="2">
        <f t="shared" si="4"/>
        <v>775</v>
      </c>
      <c r="N95">
        <f t="shared" si="5"/>
        <v>540</v>
      </c>
      <c r="O95" s="2"/>
      <c r="P95" s="2"/>
    </row>
    <row r="96" spans="2:16" ht="15" customHeight="1">
      <c r="B96" s="132" t="s">
        <v>40</v>
      </c>
      <c r="C96" s="132"/>
      <c r="D96" s="28" t="s">
        <v>31</v>
      </c>
      <c r="E96" s="133">
        <v>34.56</v>
      </c>
      <c r="F96" s="134">
        <v>34.56</v>
      </c>
      <c r="G96" s="3" t="s">
        <v>41</v>
      </c>
      <c r="H96" s="3" t="s">
        <v>31</v>
      </c>
      <c r="I96" s="133">
        <v>6.69</v>
      </c>
      <c r="J96" s="134">
        <v>6.69</v>
      </c>
      <c r="L96" s="2"/>
      <c r="M96" s="2">
        <f t="shared" si="4"/>
        <v>669</v>
      </c>
      <c r="N96">
        <f t="shared" si="5"/>
        <v>540</v>
      </c>
      <c r="O96" s="2"/>
      <c r="P96" s="2"/>
    </row>
    <row r="97" spans="2:16" ht="15" customHeight="1">
      <c r="B97" s="132"/>
      <c r="C97" s="132"/>
      <c r="D97" s="28" t="s">
        <v>33</v>
      </c>
      <c r="E97" s="133">
        <v>36.96</v>
      </c>
      <c r="F97" s="134">
        <v>36.96</v>
      </c>
      <c r="G97" s="4"/>
      <c r="H97" s="3" t="s">
        <v>33</v>
      </c>
      <c r="I97" s="133">
        <v>6.02</v>
      </c>
      <c r="J97" s="134">
        <v>6.02</v>
      </c>
      <c r="L97" s="2"/>
      <c r="M97" s="2">
        <f t="shared" si="4"/>
        <v>602</v>
      </c>
      <c r="N97">
        <f t="shared" si="5"/>
        <v>540</v>
      </c>
      <c r="O97" s="2"/>
      <c r="P97" s="2"/>
    </row>
    <row r="98" spans="2:16" ht="15" customHeight="1">
      <c r="B98" s="132"/>
      <c r="C98" s="132"/>
      <c r="D98" s="28" t="s">
        <v>35</v>
      </c>
      <c r="E98" s="133">
        <v>45.143999999999998</v>
      </c>
      <c r="F98" s="134">
        <v>45.143999999999998</v>
      </c>
      <c r="G98" s="4"/>
      <c r="H98" s="3" t="s">
        <v>35</v>
      </c>
      <c r="I98" s="133">
        <v>7.55</v>
      </c>
      <c r="J98" s="134">
        <v>7.55</v>
      </c>
      <c r="L98" s="2"/>
      <c r="M98" s="2">
        <f t="shared" si="4"/>
        <v>755</v>
      </c>
      <c r="N98">
        <f t="shared" si="5"/>
        <v>540</v>
      </c>
      <c r="O98" s="2"/>
      <c r="P98" s="2"/>
    </row>
    <row r="99" spans="2:16" ht="15" customHeight="1">
      <c r="B99" s="132" t="s">
        <v>42</v>
      </c>
      <c r="C99" s="132"/>
      <c r="D99" s="28" t="s">
        <v>31</v>
      </c>
      <c r="E99" s="133">
        <v>41.04</v>
      </c>
      <c r="F99" s="134">
        <v>41.04</v>
      </c>
      <c r="G99" s="3" t="s">
        <v>43</v>
      </c>
      <c r="H99" s="3" t="s">
        <v>31</v>
      </c>
      <c r="I99" s="133">
        <v>6.86</v>
      </c>
      <c r="J99" s="134">
        <v>6.86</v>
      </c>
      <c r="L99" s="2"/>
      <c r="M99" s="2">
        <f t="shared" si="4"/>
        <v>686</v>
      </c>
      <c r="N99">
        <f t="shared" si="5"/>
        <v>540</v>
      </c>
      <c r="O99" s="2"/>
      <c r="P99" s="2"/>
    </row>
    <row r="100" spans="2:16" ht="15" customHeight="1">
      <c r="B100" s="132"/>
      <c r="C100" s="132"/>
      <c r="D100" s="28" t="s">
        <v>33</v>
      </c>
      <c r="E100" s="133">
        <v>41.04</v>
      </c>
      <c r="F100" s="134">
        <v>41.04</v>
      </c>
      <c r="G100" s="4"/>
      <c r="H100" s="3" t="s">
        <v>33</v>
      </c>
      <c r="I100" s="133">
        <v>6.48</v>
      </c>
      <c r="J100" s="134">
        <v>6.48</v>
      </c>
      <c r="L100" s="2"/>
      <c r="M100" s="2">
        <f t="shared" si="4"/>
        <v>648</v>
      </c>
      <c r="N100">
        <f t="shared" si="5"/>
        <v>540</v>
      </c>
      <c r="O100" s="2"/>
      <c r="P100" s="2"/>
    </row>
    <row r="101" spans="2:16" ht="15" customHeight="1">
      <c r="B101" s="132"/>
      <c r="C101" s="132"/>
      <c r="D101" s="28" t="s">
        <v>35</v>
      </c>
      <c r="E101" s="133">
        <v>37.24</v>
      </c>
      <c r="F101" s="134">
        <v>37.24</v>
      </c>
      <c r="G101" s="4"/>
      <c r="H101" s="3" t="s">
        <v>44</v>
      </c>
      <c r="I101" s="133">
        <v>5.34</v>
      </c>
      <c r="J101" s="134">
        <v>5.34</v>
      </c>
      <c r="L101" s="2"/>
      <c r="M101" s="2">
        <f t="shared" si="4"/>
        <v>534</v>
      </c>
      <c r="N101">
        <f t="shared" si="5"/>
        <v>540</v>
      </c>
      <c r="O101" s="2"/>
      <c r="P101" s="2"/>
    </row>
    <row r="102" spans="2:16" ht="15" customHeight="1">
      <c r="B102" s="132" t="s">
        <v>45</v>
      </c>
      <c r="C102" s="132"/>
      <c r="D102" s="28" t="s">
        <v>31</v>
      </c>
      <c r="E102" s="133">
        <v>28.31</v>
      </c>
      <c r="F102" s="134">
        <v>28.31</v>
      </c>
      <c r="G102" s="3" t="s">
        <v>46</v>
      </c>
      <c r="H102" s="3" t="s">
        <v>31</v>
      </c>
      <c r="I102" s="133">
        <v>6.53</v>
      </c>
      <c r="J102" s="134">
        <v>6.53</v>
      </c>
      <c r="L102" s="2"/>
      <c r="M102" s="2">
        <f t="shared" si="4"/>
        <v>653</v>
      </c>
      <c r="N102">
        <f t="shared" si="5"/>
        <v>540</v>
      </c>
      <c r="O102" s="2"/>
      <c r="P102" s="2"/>
    </row>
    <row r="103" spans="2:16" ht="15" customHeight="1">
      <c r="B103" s="129"/>
      <c r="C103" s="130"/>
      <c r="D103" s="28" t="s">
        <v>33</v>
      </c>
      <c r="E103" s="133">
        <v>21.42</v>
      </c>
      <c r="F103" s="134">
        <v>21.42</v>
      </c>
      <c r="G103" s="4"/>
      <c r="H103" s="3" t="s">
        <v>33</v>
      </c>
      <c r="I103" s="133">
        <v>6.94</v>
      </c>
      <c r="J103" s="134">
        <v>6.94</v>
      </c>
      <c r="L103" s="2"/>
      <c r="M103" s="2">
        <f t="shared" si="4"/>
        <v>694</v>
      </c>
      <c r="N103">
        <f t="shared" si="5"/>
        <v>540</v>
      </c>
      <c r="O103" s="2"/>
      <c r="P103" s="2"/>
    </row>
    <row r="104" spans="2:16" ht="15" customHeight="1">
      <c r="B104" s="129"/>
      <c r="C104" s="130"/>
      <c r="D104" s="28" t="s">
        <v>34</v>
      </c>
      <c r="E104" s="133">
        <v>19.100000000000001</v>
      </c>
      <c r="F104" s="134">
        <v>19.100000000000001</v>
      </c>
      <c r="G104" s="4"/>
      <c r="H104" s="3" t="s">
        <v>35</v>
      </c>
      <c r="I104" s="133">
        <v>16.07</v>
      </c>
      <c r="J104" s="134">
        <v>16.07</v>
      </c>
      <c r="L104" s="2"/>
      <c r="M104" s="2">
        <f t="shared" si="4"/>
        <v>1607</v>
      </c>
      <c r="N104">
        <f t="shared" si="5"/>
        <v>540</v>
      </c>
      <c r="O104" s="2"/>
      <c r="P104" s="2"/>
    </row>
    <row r="105" spans="2:16" ht="15" customHeight="1">
      <c r="B105" s="131"/>
      <c r="C105" s="131"/>
      <c r="D105" s="24"/>
      <c r="E105" s="135"/>
      <c r="F105" s="136"/>
      <c r="G105" s="5" t="s">
        <v>47</v>
      </c>
      <c r="H105" s="4"/>
      <c r="I105" s="140">
        <f>SUM(E87:E104,I87:I104)</f>
        <v>708.60400000000016</v>
      </c>
      <c r="J105" s="141"/>
    </row>
    <row r="106" spans="2:16" ht="15">
      <c r="C106" s="15"/>
      <c r="E106" s="25"/>
      <c r="F106" s="25"/>
      <c r="G106" s="26"/>
      <c r="H106" s="22"/>
      <c r="I106" s="25"/>
      <c r="J106" s="25"/>
    </row>
    <row r="107" spans="2:16" ht="15">
      <c r="B107" s="61" t="s">
        <v>145</v>
      </c>
      <c r="C107" s="15"/>
      <c r="E107" s="25"/>
      <c r="F107" s="25"/>
      <c r="G107" s="26"/>
      <c r="H107" s="22"/>
      <c r="I107" s="25"/>
      <c r="J107" s="25"/>
    </row>
    <row r="108" spans="2:16" ht="42" customHeight="1">
      <c r="B108" s="116" t="s">
        <v>146</v>
      </c>
      <c r="C108" s="117"/>
      <c r="D108" s="117"/>
      <c r="E108" s="117"/>
      <c r="F108" s="117"/>
      <c r="G108" s="117"/>
      <c r="H108" s="117"/>
      <c r="I108" s="117"/>
      <c r="J108" s="117"/>
    </row>
  </sheetData>
  <mergeCells count="204">
    <mergeCell ref="O50:P50"/>
    <mergeCell ref="O51:P51"/>
    <mergeCell ref="E59:F59"/>
    <mergeCell ref="I59:J59"/>
    <mergeCell ref="B60:C60"/>
    <mergeCell ref="E60:F60"/>
    <mergeCell ref="I60:J60"/>
    <mergeCell ref="E55:F55"/>
    <mergeCell ref="I55:J55"/>
    <mergeCell ref="B56:C56"/>
    <mergeCell ref="E56:F56"/>
    <mergeCell ref="I56:J56"/>
    <mergeCell ref="B57:C57"/>
    <mergeCell ref="E57:F57"/>
    <mergeCell ref="I57:J57"/>
    <mergeCell ref="B58:C58"/>
    <mergeCell ref="E58:F58"/>
    <mergeCell ref="I58:J58"/>
    <mergeCell ref="E51:F51"/>
    <mergeCell ref="I51:J51"/>
    <mergeCell ref="B52:C52"/>
    <mergeCell ref="E52:F52"/>
    <mergeCell ref="I52:J52"/>
    <mergeCell ref="B53:C53"/>
    <mergeCell ref="E53:F53"/>
    <mergeCell ref="I53:J53"/>
    <mergeCell ref="B54:C54"/>
    <mergeCell ref="E54:F54"/>
    <mergeCell ref="I54:J54"/>
    <mergeCell ref="E47:F47"/>
    <mergeCell ref="I47:J47"/>
    <mergeCell ref="B48:C48"/>
    <mergeCell ref="E48:F48"/>
    <mergeCell ref="I48:J48"/>
    <mergeCell ref="B49:C49"/>
    <mergeCell ref="E49:F49"/>
    <mergeCell ref="I49:J49"/>
    <mergeCell ref="B50:C50"/>
    <mergeCell ref="E50:F50"/>
    <mergeCell ref="I50:J50"/>
    <mergeCell ref="B46:C46"/>
    <mergeCell ref="E46:F46"/>
    <mergeCell ref="I46:J46"/>
    <mergeCell ref="B41:C41"/>
    <mergeCell ref="E41:F41"/>
    <mergeCell ref="I41:J41"/>
    <mergeCell ref="B42:C42"/>
    <mergeCell ref="E42:F42"/>
    <mergeCell ref="I42:J42"/>
    <mergeCell ref="B43:C43"/>
    <mergeCell ref="E43:F43"/>
    <mergeCell ref="I43:J43"/>
    <mergeCell ref="B44:C44"/>
    <mergeCell ref="E86:F86"/>
    <mergeCell ref="E87:F87"/>
    <mergeCell ref="C9:D9"/>
    <mergeCell ref="C10:D10"/>
    <mergeCell ref="C11:D11"/>
    <mergeCell ref="C12:D12"/>
    <mergeCell ref="C13:D13"/>
    <mergeCell ref="C14:D14"/>
    <mergeCell ref="B3:J3"/>
    <mergeCell ref="B4:J4"/>
    <mergeCell ref="C5:D5"/>
    <mergeCell ref="C6:D6"/>
    <mergeCell ref="C7:D7"/>
    <mergeCell ref="C8:D8"/>
    <mergeCell ref="F6:J6"/>
    <mergeCell ref="F7:J7"/>
    <mergeCell ref="F8:J8"/>
    <mergeCell ref="F9:J9"/>
    <mergeCell ref="F10:J10"/>
    <mergeCell ref="E44:F44"/>
    <mergeCell ref="I44:J44"/>
    <mergeCell ref="B45:C45"/>
    <mergeCell ref="E45:F45"/>
    <mergeCell ref="I45:J45"/>
    <mergeCell ref="D66:F66"/>
    <mergeCell ref="D67:F67"/>
    <mergeCell ref="D68:F68"/>
    <mergeCell ref="D69:F69"/>
    <mergeCell ref="B68:C68"/>
    <mergeCell ref="B69:C69"/>
    <mergeCell ref="B84:J84"/>
    <mergeCell ref="B66:C66"/>
    <mergeCell ref="B67:C67"/>
    <mergeCell ref="C15:D15"/>
    <mergeCell ref="C16:D16"/>
    <mergeCell ref="C17:D17"/>
    <mergeCell ref="C18:D18"/>
    <mergeCell ref="C19:D19"/>
    <mergeCell ref="C20:D20"/>
    <mergeCell ref="C37:D37"/>
    <mergeCell ref="C21:D21"/>
    <mergeCell ref="C22:D22"/>
    <mergeCell ref="C23:D23"/>
    <mergeCell ref="C24:D24"/>
    <mergeCell ref="C25:D25"/>
    <mergeCell ref="C26:D26"/>
    <mergeCell ref="B88:C88"/>
    <mergeCell ref="B89:C89"/>
    <mergeCell ref="B90:C90"/>
    <mergeCell ref="C27:D27"/>
    <mergeCell ref="C32:D32"/>
    <mergeCell ref="C33:D33"/>
    <mergeCell ref="C34:D34"/>
    <mergeCell ref="C35:D35"/>
    <mergeCell ref="C36:D36"/>
    <mergeCell ref="B47:C47"/>
    <mergeCell ref="B51:C51"/>
    <mergeCell ref="B55:C55"/>
    <mergeCell ref="B59:C59"/>
    <mergeCell ref="B61:J61"/>
    <mergeCell ref="B70:C70"/>
    <mergeCell ref="B71:C71"/>
    <mergeCell ref="B72:C72"/>
    <mergeCell ref="B73:C73"/>
    <mergeCell ref="B62:C62"/>
    <mergeCell ref="B63:C63"/>
    <mergeCell ref="B64:C64"/>
    <mergeCell ref="B65:C65"/>
    <mergeCell ref="B86:C86"/>
    <mergeCell ref="B87:C87"/>
    <mergeCell ref="B97:C97"/>
    <mergeCell ref="B98:C98"/>
    <mergeCell ref="I90:J90"/>
    <mergeCell ref="I91:J91"/>
    <mergeCell ref="I92:J92"/>
    <mergeCell ref="B91:C91"/>
    <mergeCell ref="B92:C92"/>
    <mergeCell ref="B93:C93"/>
    <mergeCell ref="B94:C94"/>
    <mergeCell ref="B95:C95"/>
    <mergeCell ref="B96:C96"/>
    <mergeCell ref="I93:J93"/>
    <mergeCell ref="I94:J94"/>
    <mergeCell ref="I95:J95"/>
    <mergeCell ref="I96:J96"/>
    <mergeCell ref="E93:F93"/>
    <mergeCell ref="E94:F94"/>
    <mergeCell ref="E95:F95"/>
    <mergeCell ref="E96:F96"/>
    <mergeCell ref="I97:J97"/>
    <mergeCell ref="I98:J98"/>
    <mergeCell ref="E88:F88"/>
    <mergeCell ref="E89:F89"/>
    <mergeCell ref="E90:F90"/>
    <mergeCell ref="E91:F91"/>
    <mergeCell ref="E92:F92"/>
    <mergeCell ref="G62:J62"/>
    <mergeCell ref="I105:J105"/>
    <mergeCell ref="I99:J99"/>
    <mergeCell ref="I100:J100"/>
    <mergeCell ref="I101:J101"/>
    <mergeCell ref="I102:J102"/>
    <mergeCell ref="I103:J103"/>
    <mergeCell ref="I104:J104"/>
    <mergeCell ref="I86:J86"/>
    <mergeCell ref="I87:J87"/>
    <mergeCell ref="I88:J88"/>
    <mergeCell ref="I89:J89"/>
    <mergeCell ref="E97:F97"/>
    <mergeCell ref="E98:F98"/>
    <mergeCell ref="E99:F99"/>
    <mergeCell ref="E100:F100"/>
    <mergeCell ref="D63:F63"/>
    <mergeCell ref="D64:F64"/>
    <mergeCell ref="D65:F65"/>
    <mergeCell ref="B103:C103"/>
    <mergeCell ref="B104:C104"/>
    <mergeCell ref="B105:C105"/>
    <mergeCell ref="B99:C99"/>
    <mergeCell ref="B100:C100"/>
    <mergeCell ref="B101:C101"/>
    <mergeCell ref="B102:C102"/>
    <mergeCell ref="E101:F101"/>
    <mergeCell ref="E102:F102"/>
    <mergeCell ref="E103:F103"/>
    <mergeCell ref="E104:F104"/>
    <mergeCell ref="E105:F105"/>
    <mergeCell ref="B108:J108"/>
    <mergeCell ref="G74:J74"/>
    <mergeCell ref="B39:J39"/>
    <mergeCell ref="C80:J80"/>
    <mergeCell ref="C81:J81"/>
    <mergeCell ref="C82:J82"/>
    <mergeCell ref="G68:J68"/>
    <mergeCell ref="G69:J69"/>
    <mergeCell ref="G70:J70"/>
    <mergeCell ref="G71:J71"/>
    <mergeCell ref="G72:J72"/>
    <mergeCell ref="G73:J73"/>
    <mergeCell ref="D70:F70"/>
    <mergeCell ref="D71:F71"/>
    <mergeCell ref="D72:F72"/>
    <mergeCell ref="D73:F73"/>
    <mergeCell ref="D74:F74"/>
    <mergeCell ref="G63:J63"/>
    <mergeCell ref="G64:J64"/>
    <mergeCell ref="G65:J65"/>
    <mergeCell ref="G66:J66"/>
    <mergeCell ref="G67:J67"/>
    <mergeCell ref="B74:C74"/>
    <mergeCell ref="D62:F62"/>
  </mergeCells>
  <dataValidations count="1">
    <dataValidation allowBlank="1" showErrorMessage="1" sqref="F88:F104 J88:J104 I87:I104 E87:E104 E42:E59 F43:F59 I42:I59 J43:J59"/>
  </dataValidations>
  <pageMargins left="0.38" right="0.17" top="0.53" bottom="0.55000000000000004" header="0.3" footer="0.3"/>
  <pageSetup paperSize="9" scale="86" orientation="portrait" r:id="rId1"/>
  <rowBreaks count="2" manualBreakCount="2">
    <brk id="28" max="16383" man="1"/>
    <brk id="75" max="16383" man="1"/>
  </rowBreaks>
</worksheet>
</file>

<file path=xl/worksheets/sheet2.xml><?xml version="1.0" encoding="utf-8"?>
<worksheet xmlns="http://schemas.openxmlformats.org/spreadsheetml/2006/main" xmlns:r="http://schemas.openxmlformats.org/officeDocument/2006/relationships">
  <dimension ref="A2:I35"/>
  <sheetViews>
    <sheetView view="pageBreakPreview" topLeftCell="A7" zoomScaleNormal="100" zoomScaleSheetLayoutView="100" workbookViewId="0">
      <selection activeCell="M14" sqref="M14"/>
    </sheetView>
  </sheetViews>
  <sheetFormatPr defaultRowHeight="12.75"/>
  <cols>
    <col min="1" max="1" width="16.83203125" customWidth="1"/>
    <col min="2" max="6" width="12.83203125" style="2" customWidth="1"/>
    <col min="7" max="7" width="24.5" customWidth="1"/>
  </cols>
  <sheetData>
    <row r="2" spans="1:9" ht="15.75">
      <c r="G2" s="2" t="s">
        <v>48</v>
      </c>
    </row>
    <row r="3" spans="1:9" ht="100.5" customHeight="1" thickBot="1">
      <c r="A3" s="170" t="s">
        <v>126</v>
      </c>
      <c r="B3" s="171"/>
      <c r="C3" s="171"/>
      <c r="D3" s="171"/>
      <c r="E3" s="171"/>
      <c r="F3" s="171"/>
      <c r="G3" s="172"/>
    </row>
    <row r="4" spans="1:9" ht="23.25" customHeight="1">
      <c r="A4" s="173" t="s">
        <v>88</v>
      </c>
      <c r="B4" s="174"/>
      <c r="C4" s="174"/>
      <c r="D4" s="174"/>
      <c r="E4" s="174"/>
      <c r="F4" s="174"/>
      <c r="G4" s="175"/>
    </row>
    <row r="5" spans="1:9" ht="60.75" thickBot="1">
      <c r="A5" s="76" t="s">
        <v>82</v>
      </c>
      <c r="B5" s="77" t="s">
        <v>75</v>
      </c>
      <c r="C5" s="77" t="s">
        <v>62</v>
      </c>
      <c r="D5" s="77" t="s">
        <v>76</v>
      </c>
      <c r="E5" s="77" t="s">
        <v>63</v>
      </c>
      <c r="F5" s="77" t="s">
        <v>64</v>
      </c>
      <c r="G5" s="78" t="s">
        <v>89</v>
      </c>
    </row>
    <row r="6" spans="1:9" ht="18" customHeight="1">
      <c r="A6" s="65" t="s">
        <v>49</v>
      </c>
      <c r="B6" s="66">
        <v>101.51515151515146</v>
      </c>
      <c r="C6" s="67">
        <v>102.13243546576875</v>
      </c>
      <c r="D6" s="67">
        <v>76.318742985409671</v>
      </c>
      <c r="E6" s="67">
        <v>89.596520763187442</v>
      </c>
      <c r="F6" s="67">
        <v>102.13243546576875</v>
      </c>
      <c r="G6" s="176" t="s">
        <v>144</v>
      </c>
      <c r="H6" s="42"/>
      <c r="I6">
        <f>AVERAGE(B6:F6)*180*0.99/100</f>
        <v>168.11219999999994</v>
      </c>
    </row>
    <row r="7" spans="1:9" ht="18" customHeight="1">
      <c r="A7" s="68" t="s">
        <v>50</v>
      </c>
      <c r="B7" s="63">
        <v>102.13243546576874</v>
      </c>
      <c r="C7" s="35">
        <v>102.13243546576874</v>
      </c>
      <c r="D7" s="35">
        <v>97.570688968538462</v>
      </c>
      <c r="E7" s="35">
        <v>100.5032402881865</v>
      </c>
      <c r="F7" s="35">
        <v>102.13243546576874</v>
      </c>
      <c r="G7" s="177"/>
      <c r="H7" s="42"/>
      <c r="I7">
        <f t="shared" ref="I7:I17" si="0">AVERAGE(B7:F7)*180*0.99/100</f>
        <v>179.79354838709671</v>
      </c>
    </row>
    <row r="8" spans="1:9" ht="18" customHeight="1">
      <c r="A8" s="68" t="s">
        <v>51</v>
      </c>
      <c r="B8" s="63">
        <v>102.13243546576875</v>
      </c>
      <c r="C8" s="35">
        <v>100.78563411896744</v>
      </c>
      <c r="D8" s="35">
        <v>100.68088290310506</v>
      </c>
      <c r="E8" s="35">
        <v>102.13243546576875</v>
      </c>
      <c r="F8" s="35">
        <v>95.117845117845135</v>
      </c>
      <c r="G8" s="177"/>
      <c r="H8" s="42"/>
      <c r="I8">
        <f t="shared" si="0"/>
        <v>178.50266666666664</v>
      </c>
    </row>
    <row r="9" spans="1:9" ht="18" customHeight="1">
      <c r="A9" s="68" t="s">
        <v>52</v>
      </c>
      <c r="B9" s="63">
        <v>102.13243546576874</v>
      </c>
      <c r="C9" s="35">
        <v>100.44893378226709</v>
      </c>
      <c r="D9" s="35">
        <v>94.492415191339944</v>
      </c>
      <c r="E9" s="35">
        <v>97.662647985228574</v>
      </c>
      <c r="F9" s="35">
        <v>98.837840773324587</v>
      </c>
      <c r="G9" s="177"/>
      <c r="H9" s="42"/>
      <c r="I9">
        <f t="shared" si="0"/>
        <v>175.90987096774188</v>
      </c>
    </row>
    <row r="10" spans="1:9" ht="18" customHeight="1">
      <c r="A10" s="68" t="s">
        <v>53</v>
      </c>
      <c r="B10" s="63">
        <v>98.20625610948187</v>
      </c>
      <c r="C10" s="35">
        <v>100.44893378226709</v>
      </c>
      <c r="D10" s="35">
        <v>99.428695557727806</v>
      </c>
      <c r="E10" s="35">
        <v>99.580029687556532</v>
      </c>
      <c r="F10" s="35">
        <v>95.108794033525172</v>
      </c>
      <c r="G10" s="177"/>
      <c r="H10" s="42"/>
      <c r="I10">
        <f t="shared" si="0"/>
        <v>175.62419354838701</v>
      </c>
    </row>
    <row r="11" spans="1:9" ht="18" customHeight="1">
      <c r="A11" s="68" t="s">
        <v>54</v>
      </c>
      <c r="B11" s="63">
        <v>84.193041526374842</v>
      </c>
      <c r="C11" s="35">
        <v>101.62738496071823</v>
      </c>
      <c r="D11" s="35">
        <v>64.073138795361047</v>
      </c>
      <c r="E11" s="35">
        <v>100.61728395061726</v>
      </c>
      <c r="F11" s="35">
        <v>102.13243546576875</v>
      </c>
      <c r="G11" s="177"/>
      <c r="H11" s="42"/>
      <c r="I11">
        <f t="shared" si="0"/>
        <v>161.32206666666661</v>
      </c>
    </row>
    <row r="12" spans="1:9" ht="18" customHeight="1">
      <c r="A12" s="68" t="s">
        <v>55</v>
      </c>
      <c r="B12" s="63">
        <v>97.186741971688178</v>
      </c>
      <c r="C12" s="35">
        <v>86.926613808334181</v>
      </c>
      <c r="D12" s="35">
        <v>81.036168132942322</v>
      </c>
      <c r="E12" s="35">
        <v>100.44893378226709</v>
      </c>
      <c r="F12" s="35">
        <v>102.13243546576874</v>
      </c>
      <c r="G12" s="177"/>
      <c r="H12" s="42"/>
      <c r="I12">
        <f t="shared" si="0"/>
        <v>166.69929032258057</v>
      </c>
    </row>
    <row r="13" spans="1:9" ht="18" customHeight="1">
      <c r="A13" s="68" t="s">
        <v>56</v>
      </c>
      <c r="B13" s="63">
        <v>91.694725028058329</v>
      </c>
      <c r="C13" s="35">
        <v>102.13243546576875</v>
      </c>
      <c r="D13" s="35">
        <v>84.725028058361431</v>
      </c>
      <c r="E13" s="35">
        <v>86.58810325476999</v>
      </c>
      <c r="F13" s="35">
        <v>85.668412520264425</v>
      </c>
      <c r="G13" s="177"/>
      <c r="H13" s="42"/>
      <c r="I13">
        <f t="shared" si="0"/>
        <v>160.66822222222225</v>
      </c>
    </row>
    <row r="14" spans="1:9" ht="18" customHeight="1">
      <c r="A14" s="68" t="s">
        <v>57</v>
      </c>
      <c r="B14" s="64">
        <v>93.714927048260336</v>
      </c>
      <c r="C14" s="35">
        <v>102.13243546576874</v>
      </c>
      <c r="D14" s="35">
        <v>90.431012635313721</v>
      </c>
      <c r="E14" s="35">
        <v>74.140690054668568</v>
      </c>
      <c r="F14" s="35">
        <v>73.186999999999998</v>
      </c>
      <c r="G14" s="177"/>
      <c r="H14" s="42"/>
      <c r="I14">
        <f t="shared" si="0"/>
        <v>154.53720163870963</v>
      </c>
    </row>
    <row r="15" spans="1:9" ht="18" customHeight="1">
      <c r="A15" s="68" t="s">
        <v>58</v>
      </c>
      <c r="B15" s="63">
        <v>102.13243546576874</v>
      </c>
      <c r="C15" s="35">
        <v>32.113247167010599</v>
      </c>
      <c r="D15" s="35">
        <v>67.67169906954858</v>
      </c>
      <c r="E15" s="35">
        <v>73.712030701278024</v>
      </c>
      <c r="F15" s="35">
        <v>75.298685782556788</v>
      </c>
      <c r="G15" s="177"/>
      <c r="H15" s="42"/>
      <c r="I15">
        <f t="shared" si="0"/>
        <v>125.0707741935484</v>
      </c>
    </row>
    <row r="16" spans="1:9" ht="18" customHeight="1">
      <c r="A16" s="68" t="s">
        <v>59</v>
      </c>
      <c r="B16" s="63">
        <v>102.13243546576875</v>
      </c>
      <c r="C16" s="35">
        <v>98.524931858265163</v>
      </c>
      <c r="D16" s="35">
        <v>100.12606220939553</v>
      </c>
      <c r="E16" s="35">
        <v>90.425326057509935</v>
      </c>
      <c r="F16" s="35">
        <v>85.290804874138189</v>
      </c>
      <c r="G16" s="177"/>
      <c r="H16" s="42"/>
      <c r="I16">
        <f t="shared" si="0"/>
        <v>169.82444334975364</v>
      </c>
    </row>
    <row r="17" spans="1:9" ht="18" customHeight="1" thickBot="1">
      <c r="A17" s="69" t="s">
        <v>60</v>
      </c>
      <c r="B17" s="70">
        <v>102.13243546576874</v>
      </c>
      <c r="C17" s="37">
        <v>92.357264400275213</v>
      </c>
      <c r="D17" s="37">
        <v>100.44893378226709</v>
      </c>
      <c r="E17" s="37">
        <v>102.13243546576874</v>
      </c>
      <c r="F17" s="37">
        <v>102.13243546576874</v>
      </c>
      <c r="G17" s="178"/>
      <c r="H17" s="42"/>
      <c r="I17">
        <f t="shared" si="0"/>
        <v>177.916129032258</v>
      </c>
    </row>
    <row r="18" spans="1:9" ht="18" customHeight="1" thickBot="1">
      <c r="A18" s="75" t="s">
        <v>147</v>
      </c>
      <c r="B18" s="71">
        <f>(B6*30+B7*31+B8*30+B9*31+B10*31+B11*30+B12*31+B13*30+B14*31+B15*31+B16*28+B17*31)/(30+31+30+31+31+30+31+30+31+31+28+31)</f>
        <v>98.280921851698054</v>
      </c>
      <c r="C18" s="72">
        <f>(C6*30+C7*31+C8*30+C9*31+C10*31+C11*30+C12*31+C13*30+C14*31+C15*31+C16*28+C17*31)/(30+31+30+31+31+30+31+30+31+31+28+31)</f>
        <v>93.349015266823457</v>
      </c>
      <c r="D18" s="72">
        <f>(D6*30+D7*31+D8*30+D9*31+D10*31+D11*30+D12*31+D13*30+D14*31+D15*31+D16*28+D17*31)/(30+31+30+31+31+30+31+30+31+31+28+31)</f>
        <v>88.057346678351252</v>
      </c>
      <c r="E18" s="73">
        <f>(E6*30+E7*31+E8*30+E9*31+E10*31+E11*30+E12*31+E13*30+E14*31+E15*31+E16*29+E17*31)/(30+31+30+31+31+30+31+30+31+31+29+31)</f>
        <v>93.125532802217663</v>
      </c>
      <c r="F18" s="71">
        <f>(F6*30+F7*31+F8*30+F9*31+F10*31+F11*30+F12*31+F13*30+F14*31+F15*31+F16*28+F17*31)/(30+31+30+31+31+30+31+30+31+31+28+31)</f>
        <v>93.296972137406499</v>
      </c>
      <c r="G18" s="74"/>
    </row>
    <row r="19" spans="1:9" ht="15.75" thickBot="1">
      <c r="A19" s="62"/>
      <c r="B19" s="38"/>
      <c r="C19" s="38"/>
      <c r="D19" s="38"/>
      <c r="E19" s="38"/>
      <c r="F19" s="38"/>
    </row>
    <row r="20" spans="1:9" ht="24" customHeight="1">
      <c r="A20" s="173" t="s">
        <v>90</v>
      </c>
      <c r="B20" s="174"/>
      <c r="C20" s="174"/>
      <c r="D20" s="174"/>
      <c r="E20" s="174"/>
      <c r="F20" s="174"/>
      <c r="G20" s="175"/>
    </row>
    <row r="21" spans="1:9" ht="63" customHeight="1" thickBot="1">
      <c r="A21" s="83" t="s">
        <v>82</v>
      </c>
      <c r="B21" s="77" t="s">
        <v>75</v>
      </c>
      <c r="C21" s="77" t="s">
        <v>62</v>
      </c>
      <c r="D21" s="77" t="s">
        <v>76</v>
      </c>
      <c r="E21" s="77" t="s">
        <v>63</v>
      </c>
      <c r="F21" s="77" t="s">
        <v>64</v>
      </c>
      <c r="G21" s="78" t="s">
        <v>91</v>
      </c>
    </row>
    <row r="22" spans="1:9" ht="18" customHeight="1">
      <c r="A22" s="79" t="s">
        <v>49</v>
      </c>
      <c r="B22" s="80"/>
      <c r="C22" s="81"/>
      <c r="D22" s="81"/>
      <c r="E22" s="81"/>
      <c r="F22" s="81"/>
      <c r="G22" s="82"/>
    </row>
    <row r="23" spans="1:9" ht="18" customHeight="1">
      <c r="A23" s="32" t="s">
        <v>50</v>
      </c>
      <c r="B23" s="35"/>
      <c r="C23" s="31"/>
      <c r="D23" s="31"/>
      <c r="E23" s="31"/>
      <c r="F23" s="31"/>
      <c r="G23" s="24"/>
    </row>
    <row r="24" spans="1:9" ht="18" customHeight="1">
      <c r="A24" s="32" t="s">
        <v>51</v>
      </c>
      <c r="B24" s="35"/>
      <c r="C24" s="31"/>
      <c r="D24" s="31"/>
      <c r="E24" s="31"/>
      <c r="F24" s="31"/>
      <c r="G24" s="24"/>
    </row>
    <row r="25" spans="1:9" ht="18" customHeight="1">
      <c r="A25" s="32" t="s">
        <v>52</v>
      </c>
      <c r="B25" s="35"/>
      <c r="C25" s="179" t="s">
        <v>148</v>
      </c>
      <c r="D25" s="180"/>
      <c r="E25" s="181"/>
      <c r="F25" s="31"/>
      <c r="G25" s="24"/>
    </row>
    <row r="26" spans="1:9" ht="18" customHeight="1">
      <c r="A26" s="32" t="s">
        <v>53</v>
      </c>
      <c r="B26" s="35"/>
      <c r="C26" s="182"/>
      <c r="D26" s="183"/>
      <c r="E26" s="184"/>
      <c r="F26" s="31"/>
      <c r="G26" s="24"/>
    </row>
    <row r="27" spans="1:9" ht="18" customHeight="1">
      <c r="A27" s="32" t="s">
        <v>54</v>
      </c>
      <c r="B27" s="35"/>
      <c r="C27" s="182"/>
      <c r="D27" s="183"/>
      <c r="E27" s="184"/>
      <c r="F27" s="31"/>
      <c r="G27" s="24"/>
    </row>
    <row r="28" spans="1:9" ht="18" customHeight="1">
      <c r="A28" s="32" t="s">
        <v>55</v>
      </c>
      <c r="B28" s="35"/>
      <c r="C28" s="182"/>
      <c r="D28" s="183"/>
      <c r="E28" s="184"/>
      <c r="F28" s="31"/>
      <c r="G28" s="24"/>
    </row>
    <row r="29" spans="1:9" ht="18" customHeight="1">
      <c r="A29" s="32" t="s">
        <v>56</v>
      </c>
      <c r="B29" s="35"/>
      <c r="C29" s="185"/>
      <c r="D29" s="186"/>
      <c r="E29" s="187"/>
      <c r="F29" s="31"/>
      <c r="G29" s="24"/>
    </row>
    <row r="30" spans="1:9" ht="18" customHeight="1">
      <c r="A30" s="32" t="s">
        <v>57</v>
      </c>
      <c r="B30" s="35"/>
      <c r="C30" s="31"/>
      <c r="D30" s="31"/>
      <c r="E30" s="31"/>
      <c r="F30" s="31"/>
      <c r="G30" s="24"/>
    </row>
    <row r="31" spans="1:9" ht="18" customHeight="1">
      <c r="A31" s="32" t="s">
        <v>58</v>
      </c>
      <c r="B31" s="35"/>
      <c r="C31" s="31"/>
      <c r="D31" s="31"/>
      <c r="E31" s="31"/>
      <c r="F31" s="31"/>
      <c r="G31" s="24"/>
    </row>
    <row r="32" spans="1:9" ht="18" customHeight="1">
      <c r="A32" s="32" t="s">
        <v>59</v>
      </c>
      <c r="B32" s="35"/>
      <c r="C32" s="31"/>
      <c r="D32" s="31"/>
      <c r="E32" s="31"/>
      <c r="F32" s="31"/>
      <c r="G32" s="24"/>
    </row>
    <row r="33" spans="1:7" ht="18" customHeight="1" thickBot="1">
      <c r="A33" s="32" t="s">
        <v>60</v>
      </c>
      <c r="B33" s="35"/>
      <c r="C33" s="31"/>
      <c r="D33" s="31"/>
      <c r="E33" s="31"/>
      <c r="F33" s="31"/>
      <c r="G33" s="24"/>
    </row>
    <row r="34" spans="1:7" ht="18" customHeight="1" thickBot="1">
      <c r="A34" s="32" t="s">
        <v>61</v>
      </c>
      <c r="B34" s="36"/>
      <c r="C34" s="31"/>
      <c r="D34" s="31"/>
      <c r="E34" s="31"/>
      <c r="F34" s="31"/>
      <c r="G34" s="24"/>
    </row>
    <row r="35" spans="1:7">
      <c r="A35" s="2"/>
    </row>
  </sheetData>
  <mergeCells count="5">
    <mergeCell ref="A3:G3"/>
    <mergeCell ref="A4:G4"/>
    <mergeCell ref="A20:G20"/>
    <mergeCell ref="G6:G17"/>
    <mergeCell ref="C25:E29"/>
  </mergeCells>
  <pageMargins left="0.54" right="0.31" top="0.45" bottom="0.38" header="0.3" footer="0.3"/>
  <pageSetup paperSize="9" scale="96"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Q71"/>
  <sheetViews>
    <sheetView view="pageBreakPreview" zoomScaleNormal="100" zoomScaleSheetLayoutView="100" workbookViewId="0">
      <selection activeCell="Q59" sqref="Q59"/>
    </sheetView>
  </sheetViews>
  <sheetFormatPr defaultRowHeight="12.75"/>
  <cols>
    <col min="1" max="1" width="5.83203125" style="2" customWidth="1"/>
    <col min="2" max="2" width="37.33203125" customWidth="1"/>
    <col min="3" max="10" width="11.83203125" customWidth="1"/>
    <col min="11" max="11" width="11.6640625" customWidth="1"/>
    <col min="12" max="15" width="11.83203125" customWidth="1"/>
  </cols>
  <sheetData>
    <row r="1" spans="1:17" ht="15.75">
      <c r="A1" s="86"/>
      <c r="B1" s="87"/>
      <c r="C1" s="87"/>
      <c r="D1" s="87"/>
      <c r="E1" s="87"/>
      <c r="F1" s="87"/>
      <c r="G1" s="87"/>
      <c r="H1" s="87"/>
      <c r="I1" s="87"/>
      <c r="J1" s="87"/>
      <c r="K1" s="87"/>
      <c r="L1" s="87"/>
      <c r="M1" s="87"/>
      <c r="N1" s="84" t="s">
        <v>125</v>
      </c>
      <c r="O1" s="87"/>
    </row>
    <row r="2" spans="1:17" ht="15.75">
      <c r="A2" s="86"/>
      <c r="B2" s="87"/>
      <c r="C2" s="87"/>
      <c r="D2" s="87"/>
      <c r="E2" s="87"/>
      <c r="F2" s="87"/>
      <c r="G2" s="87"/>
      <c r="H2" s="87"/>
      <c r="I2" s="87"/>
      <c r="J2" s="87"/>
      <c r="K2" s="87"/>
      <c r="L2" s="87"/>
      <c r="M2" s="87"/>
      <c r="N2" s="84"/>
      <c r="O2" s="87"/>
    </row>
    <row r="3" spans="1:17" ht="20.100000000000001" customHeight="1">
      <c r="A3" s="190" t="s">
        <v>101</v>
      </c>
      <c r="B3" s="190"/>
      <c r="C3" s="197" t="s">
        <v>138</v>
      </c>
      <c r="D3" s="198"/>
      <c r="E3" s="198"/>
      <c r="F3" s="198"/>
      <c r="G3" s="198"/>
      <c r="H3" s="198"/>
      <c r="I3" s="198"/>
      <c r="J3" s="198"/>
      <c r="K3" s="198"/>
      <c r="L3" s="198"/>
      <c r="M3" s="198"/>
      <c r="N3" s="198"/>
      <c r="O3" s="199"/>
    </row>
    <row r="4" spans="1:17" ht="20.100000000000001" customHeight="1">
      <c r="A4" s="190" t="s">
        <v>102</v>
      </c>
      <c r="B4" s="190"/>
      <c r="C4" s="197" t="s">
        <v>139</v>
      </c>
      <c r="D4" s="198"/>
      <c r="E4" s="198"/>
      <c r="F4" s="198"/>
      <c r="G4" s="198"/>
      <c r="H4" s="198"/>
      <c r="I4" s="198"/>
      <c r="J4" s="198"/>
      <c r="K4" s="198"/>
      <c r="L4" s="198"/>
      <c r="M4" s="198"/>
      <c r="N4" s="198"/>
      <c r="O4" s="199"/>
    </row>
    <row r="5" spans="1:17" ht="20.100000000000001" customHeight="1">
      <c r="A5" s="190" t="s">
        <v>103</v>
      </c>
      <c r="B5" s="190"/>
      <c r="C5" s="197" t="s">
        <v>140</v>
      </c>
      <c r="D5" s="198"/>
      <c r="E5" s="198"/>
      <c r="F5" s="198"/>
      <c r="G5" s="198"/>
      <c r="H5" s="198"/>
      <c r="I5" s="198"/>
      <c r="J5" s="198"/>
      <c r="K5" s="198"/>
      <c r="L5" s="198"/>
      <c r="M5" s="198"/>
      <c r="N5" s="198"/>
      <c r="O5" s="199"/>
    </row>
    <row r="6" spans="1:17" ht="20.100000000000001" customHeight="1">
      <c r="A6" s="188" t="s">
        <v>104</v>
      </c>
      <c r="B6" s="189"/>
      <c r="C6" s="189"/>
      <c r="D6" s="189"/>
      <c r="E6" s="189"/>
      <c r="F6" s="88"/>
      <c r="G6" s="88"/>
      <c r="H6" s="88"/>
      <c r="I6" s="88" t="s">
        <v>141</v>
      </c>
      <c r="J6" s="88"/>
      <c r="K6" s="88"/>
      <c r="L6" s="88"/>
      <c r="M6" s="88"/>
      <c r="N6" s="88"/>
      <c r="O6" s="89"/>
    </row>
    <row r="7" spans="1:17" ht="20.100000000000001" customHeight="1">
      <c r="A7" s="190" t="s">
        <v>105</v>
      </c>
      <c r="B7" s="190"/>
      <c r="C7" s="197" t="s">
        <v>129</v>
      </c>
      <c r="D7" s="198"/>
      <c r="E7" s="198"/>
      <c r="F7" s="198"/>
      <c r="G7" s="198"/>
      <c r="H7" s="198"/>
      <c r="I7" s="198"/>
      <c r="J7" s="198"/>
      <c r="K7" s="198"/>
      <c r="L7" s="198"/>
      <c r="M7" s="198"/>
      <c r="N7" s="198"/>
      <c r="O7" s="199"/>
    </row>
    <row r="8" spans="1:17" ht="20.100000000000001" customHeight="1">
      <c r="A8" s="190" t="s">
        <v>106</v>
      </c>
      <c r="B8" s="190"/>
      <c r="C8" s="200">
        <v>30042</v>
      </c>
      <c r="D8" s="201"/>
      <c r="E8" s="201"/>
      <c r="F8" s="201"/>
      <c r="G8" s="201"/>
      <c r="H8" s="201"/>
      <c r="I8" s="201"/>
      <c r="J8" s="201"/>
      <c r="K8" s="201"/>
      <c r="L8" s="201"/>
      <c r="M8" s="201"/>
      <c r="N8" s="201"/>
      <c r="O8" s="202"/>
    </row>
    <row r="9" spans="1:17" ht="20.100000000000001" customHeight="1">
      <c r="A9" s="110"/>
      <c r="B9" s="90"/>
      <c r="C9" s="91" t="s">
        <v>92</v>
      </c>
      <c r="D9" s="91" t="s">
        <v>93</v>
      </c>
      <c r="E9" s="91" t="s">
        <v>94</v>
      </c>
      <c r="F9" s="91" t="s">
        <v>95</v>
      </c>
      <c r="G9" s="91" t="s">
        <v>96</v>
      </c>
      <c r="H9" s="91" t="s">
        <v>97</v>
      </c>
      <c r="I9" s="91" t="s">
        <v>98</v>
      </c>
      <c r="J9" s="91" t="s">
        <v>99</v>
      </c>
      <c r="K9" s="91" t="s">
        <v>75</v>
      </c>
      <c r="L9" s="91" t="s">
        <v>62</v>
      </c>
      <c r="M9" s="91" t="s">
        <v>76</v>
      </c>
      <c r="N9" s="91" t="s">
        <v>63</v>
      </c>
      <c r="O9" s="91" t="s">
        <v>64</v>
      </c>
    </row>
    <row r="10" spans="1:17" ht="20.100000000000001" customHeight="1">
      <c r="A10" s="111">
        <v>1</v>
      </c>
      <c r="B10" s="92" t="s">
        <v>159</v>
      </c>
      <c r="C10" s="93">
        <v>94.715999999999994</v>
      </c>
      <c r="D10" s="93">
        <v>95.21</v>
      </c>
      <c r="E10" s="93">
        <v>94.220534246575355</v>
      </c>
      <c r="F10" s="93">
        <v>94.933901639344271</v>
      </c>
      <c r="G10" s="93">
        <v>93.14</v>
      </c>
      <c r="H10" s="93">
        <v>91.101776282685009</v>
      </c>
      <c r="I10" s="93">
        <v>94.994857457299972</v>
      </c>
      <c r="J10" s="93">
        <v>94.914553666802945</v>
      </c>
      <c r="K10" s="93">
        <v>98.280921851698054</v>
      </c>
      <c r="L10" s="93">
        <v>93.349015266823457</v>
      </c>
      <c r="M10" s="93">
        <v>88.057346678351252</v>
      </c>
      <c r="N10" s="93">
        <v>93.125532802217663</v>
      </c>
      <c r="O10" s="93">
        <v>93.296926014072724</v>
      </c>
    </row>
    <row r="11" spans="1:17" ht="20.100000000000001" customHeight="1">
      <c r="A11" s="111">
        <v>2</v>
      </c>
      <c r="B11" s="94" t="s">
        <v>107</v>
      </c>
      <c r="C11" s="108"/>
      <c r="D11" s="108"/>
      <c r="E11" s="108"/>
      <c r="F11" s="108"/>
      <c r="G11" s="108"/>
      <c r="H11" s="108"/>
      <c r="I11" s="108"/>
      <c r="J11" s="108"/>
      <c r="K11" s="108"/>
      <c r="L11" s="108"/>
      <c r="M11" s="108"/>
      <c r="N11" s="108"/>
      <c r="O11" s="108"/>
    </row>
    <row r="12" spans="1:17" ht="20.100000000000001" customHeight="1">
      <c r="A12" s="111">
        <v>3</v>
      </c>
      <c r="B12" s="94" t="s">
        <v>108</v>
      </c>
      <c r="C12" s="95">
        <v>672.21009800000036</v>
      </c>
      <c r="D12" s="95">
        <v>771.19864599999926</v>
      </c>
      <c r="E12" s="95">
        <v>684.4696019999999</v>
      </c>
      <c r="F12" s="96">
        <v>592.23211599999956</v>
      </c>
      <c r="G12" s="97">
        <v>667.91744999999958</v>
      </c>
      <c r="H12" s="97">
        <v>612.25302799999986</v>
      </c>
      <c r="I12" s="97">
        <v>698.66703199999938</v>
      </c>
      <c r="J12" s="97">
        <v>715.6791520000005</v>
      </c>
      <c r="K12" s="97">
        <v>706.81024400000001</v>
      </c>
      <c r="L12" s="97">
        <v>626.20424949999995</v>
      </c>
      <c r="M12" s="97">
        <v>755.8258330000001</v>
      </c>
      <c r="N12" s="97">
        <v>709.03420000000006</v>
      </c>
      <c r="O12" s="97">
        <v>640.88772499999993</v>
      </c>
    </row>
    <row r="13" spans="1:17" ht="20.100000000000001" customHeight="1">
      <c r="A13" s="111">
        <v>4</v>
      </c>
      <c r="B13" s="94" t="s">
        <v>109</v>
      </c>
      <c r="C13" s="98"/>
      <c r="D13" s="98"/>
      <c r="E13" s="98"/>
      <c r="F13" s="98"/>
      <c r="G13" s="98"/>
      <c r="H13" s="98"/>
      <c r="I13" s="98"/>
      <c r="J13" s="98"/>
      <c r="K13" s="98"/>
      <c r="L13" s="98"/>
      <c r="M13" s="98"/>
      <c r="N13" s="98"/>
      <c r="O13" s="98"/>
    </row>
    <row r="14" spans="1:17" ht="20.100000000000001" customHeight="1">
      <c r="A14" s="111">
        <v>5</v>
      </c>
      <c r="B14" s="94" t="s">
        <v>110</v>
      </c>
      <c r="C14" s="96">
        <v>689.68</v>
      </c>
      <c r="D14" s="96">
        <v>790.99</v>
      </c>
      <c r="E14" s="96">
        <v>698.37</v>
      </c>
      <c r="F14" s="96">
        <v>609.30600000000004</v>
      </c>
      <c r="G14" s="96">
        <v>673.07</v>
      </c>
      <c r="H14" s="96">
        <v>622.86</v>
      </c>
      <c r="I14" s="96">
        <v>711</v>
      </c>
      <c r="J14" s="96">
        <v>730.58719999999994</v>
      </c>
      <c r="K14" s="96">
        <v>721.56000000000006</v>
      </c>
      <c r="L14" s="96">
        <v>638.07000000000005</v>
      </c>
      <c r="M14" s="96">
        <v>796.69250000000022</v>
      </c>
      <c r="N14" s="96">
        <v>745.59095000000002</v>
      </c>
      <c r="O14" s="96">
        <v>669.20330000000001</v>
      </c>
      <c r="Q14" s="47"/>
    </row>
    <row r="15" spans="1:17" ht="30.75" customHeight="1">
      <c r="A15" s="111">
        <v>6</v>
      </c>
      <c r="B15" s="92" t="s">
        <v>160</v>
      </c>
      <c r="C15" s="204" t="s">
        <v>148</v>
      </c>
      <c r="D15" s="205"/>
      <c r="E15" s="205"/>
      <c r="F15" s="205"/>
      <c r="G15" s="205"/>
      <c r="H15" s="205"/>
      <c r="I15" s="205"/>
      <c r="J15" s="205"/>
      <c r="K15" s="205"/>
      <c r="L15" s="205"/>
      <c r="M15" s="205"/>
      <c r="N15" s="205"/>
      <c r="O15" s="206"/>
    </row>
    <row r="16" spans="1:17" ht="17.25" customHeight="1">
      <c r="A16" s="111">
        <v>7</v>
      </c>
      <c r="B16" s="94" t="s">
        <v>111</v>
      </c>
      <c r="C16" s="207"/>
      <c r="D16" s="208"/>
      <c r="E16" s="208"/>
      <c r="F16" s="208"/>
      <c r="G16" s="208"/>
      <c r="H16" s="208"/>
      <c r="I16" s="208"/>
      <c r="J16" s="208"/>
      <c r="K16" s="208"/>
      <c r="L16" s="208"/>
      <c r="M16" s="208"/>
      <c r="N16" s="208"/>
      <c r="O16" s="209"/>
    </row>
    <row r="17" spans="1:15" ht="30.75" customHeight="1">
      <c r="A17" s="111">
        <v>8</v>
      </c>
      <c r="B17" s="92" t="s">
        <v>161</v>
      </c>
      <c r="C17" s="207"/>
      <c r="D17" s="208"/>
      <c r="E17" s="208"/>
      <c r="F17" s="208"/>
      <c r="G17" s="208"/>
      <c r="H17" s="208"/>
      <c r="I17" s="208"/>
      <c r="J17" s="208"/>
      <c r="K17" s="208"/>
      <c r="L17" s="208"/>
      <c r="M17" s="208"/>
      <c r="N17" s="208"/>
      <c r="O17" s="209"/>
    </row>
    <row r="18" spans="1:15" ht="34.5" customHeight="1">
      <c r="A18" s="111">
        <v>9</v>
      </c>
      <c r="B18" s="92" t="s">
        <v>162</v>
      </c>
      <c r="C18" s="207"/>
      <c r="D18" s="208"/>
      <c r="E18" s="208"/>
      <c r="F18" s="208"/>
      <c r="G18" s="208"/>
      <c r="H18" s="208"/>
      <c r="I18" s="208"/>
      <c r="J18" s="208"/>
      <c r="K18" s="208"/>
      <c r="L18" s="208"/>
      <c r="M18" s="208"/>
      <c r="N18" s="208"/>
      <c r="O18" s="209"/>
    </row>
    <row r="19" spans="1:15" ht="33" customHeight="1">
      <c r="A19" s="111">
        <v>10</v>
      </c>
      <c r="B19" s="92" t="s">
        <v>163</v>
      </c>
      <c r="C19" s="207"/>
      <c r="D19" s="208"/>
      <c r="E19" s="208"/>
      <c r="F19" s="208"/>
      <c r="G19" s="208"/>
      <c r="H19" s="208"/>
      <c r="I19" s="208"/>
      <c r="J19" s="208"/>
      <c r="K19" s="208"/>
      <c r="L19" s="208"/>
      <c r="M19" s="208"/>
      <c r="N19" s="208"/>
      <c r="O19" s="209"/>
    </row>
    <row r="20" spans="1:15" ht="48" customHeight="1">
      <c r="A20" s="111">
        <v>11</v>
      </c>
      <c r="B20" s="92" t="s">
        <v>164</v>
      </c>
      <c r="C20" s="207"/>
      <c r="D20" s="208"/>
      <c r="E20" s="208"/>
      <c r="F20" s="208"/>
      <c r="G20" s="208"/>
      <c r="H20" s="208"/>
      <c r="I20" s="208"/>
      <c r="J20" s="208"/>
      <c r="K20" s="208"/>
      <c r="L20" s="208"/>
      <c r="M20" s="208"/>
      <c r="N20" s="208"/>
      <c r="O20" s="209"/>
    </row>
    <row r="21" spans="1:15" ht="30.75" customHeight="1">
      <c r="A21" s="111">
        <v>12</v>
      </c>
      <c r="B21" s="92" t="s">
        <v>165</v>
      </c>
      <c r="C21" s="207"/>
      <c r="D21" s="208"/>
      <c r="E21" s="208"/>
      <c r="F21" s="208"/>
      <c r="G21" s="208"/>
      <c r="H21" s="208"/>
      <c r="I21" s="208"/>
      <c r="J21" s="208"/>
      <c r="K21" s="208"/>
      <c r="L21" s="208"/>
      <c r="M21" s="208"/>
      <c r="N21" s="208"/>
      <c r="O21" s="209"/>
    </row>
    <row r="22" spans="1:15" ht="20.25" customHeight="1">
      <c r="A22" s="111">
        <v>13</v>
      </c>
      <c r="B22" s="94" t="s">
        <v>112</v>
      </c>
      <c r="C22" s="207"/>
      <c r="D22" s="208"/>
      <c r="E22" s="208"/>
      <c r="F22" s="208"/>
      <c r="G22" s="208"/>
      <c r="H22" s="208"/>
      <c r="I22" s="208"/>
      <c r="J22" s="208"/>
      <c r="K22" s="208"/>
      <c r="L22" s="208"/>
      <c r="M22" s="208"/>
      <c r="N22" s="208"/>
      <c r="O22" s="209"/>
    </row>
    <row r="23" spans="1:15" ht="33.75" customHeight="1">
      <c r="A23" s="111">
        <v>14</v>
      </c>
      <c r="B23" s="92" t="s">
        <v>166</v>
      </c>
      <c r="C23" s="207"/>
      <c r="D23" s="208"/>
      <c r="E23" s="208"/>
      <c r="F23" s="208"/>
      <c r="G23" s="208"/>
      <c r="H23" s="208"/>
      <c r="I23" s="208"/>
      <c r="J23" s="208"/>
      <c r="K23" s="208"/>
      <c r="L23" s="208"/>
      <c r="M23" s="208"/>
      <c r="N23" s="208"/>
      <c r="O23" s="209"/>
    </row>
    <row r="24" spans="1:15" ht="33.75" customHeight="1">
      <c r="A24" s="111">
        <v>15</v>
      </c>
      <c r="B24" s="92" t="s">
        <v>167</v>
      </c>
      <c r="C24" s="207"/>
      <c r="D24" s="208"/>
      <c r="E24" s="208"/>
      <c r="F24" s="208"/>
      <c r="G24" s="208"/>
      <c r="H24" s="208"/>
      <c r="I24" s="208"/>
      <c r="J24" s="208"/>
      <c r="K24" s="208"/>
      <c r="L24" s="208"/>
      <c r="M24" s="208"/>
      <c r="N24" s="208"/>
      <c r="O24" s="209"/>
    </row>
    <row r="25" spans="1:15" ht="50.25" customHeight="1">
      <c r="A25" s="111">
        <v>16</v>
      </c>
      <c r="B25" s="92" t="s">
        <v>168</v>
      </c>
      <c r="C25" s="207"/>
      <c r="D25" s="208"/>
      <c r="E25" s="208"/>
      <c r="F25" s="208"/>
      <c r="G25" s="208"/>
      <c r="H25" s="208"/>
      <c r="I25" s="208"/>
      <c r="J25" s="208"/>
      <c r="K25" s="208"/>
      <c r="L25" s="208"/>
      <c r="M25" s="208"/>
      <c r="N25" s="208"/>
      <c r="O25" s="209"/>
    </row>
    <row r="26" spans="1:15" ht="34.5" customHeight="1">
      <c r="A26" s="111">
        <v>17</v>
      </c>
      <c r="B26" s="92" t="s">
        <v>169</v>
      </c>
      <c r="C26" s="207"/>
      <c r="D26" s="208"/>
      <c r="E26" s="208"/>
      <c r="F26" s="208"/>
      <c r="G26" s="208"/>
      <c r="H26" s="208"/>
      <c r="I26" s="208"/>
      <c r="J26" s="208"/>
      <c r="K26" s="208"/>
      <c r="L26" s="208"/>
      <c r="M26" s="208"/>
      <c r="N26" s="208"/>
      <c r="O26" s="209"/>
    </row>
    <row r="27" spans="1:15" ht="18" customHeight="1">
      <c r="A27" s="111">
        <v>18</v>
      </c>
      <c r="B27" s="94" t="s">
        <v>113</v>
      </c>
      <c r="C27" s="210"/>
      <c r="D27" s="211"/>
      <c r="E27" s="211"/>
      <c r="F27" s="211"/>
      <c r="G27" s="211"/>
      <c r="H27" s="211"/>
      <c r="I27" s="211"/>
      <c r="J27" s="211"/>
      <c r="K27" s="211"/>
      <c r="L27" s="211"/>
      <c r="M27" s="211"/>
      <c r="N27" s="211"/>
      <c r="O27" s="212"/>
    </row>
    <row r="28" spans="1:15" ht="36.75" customHeight="1">
      <c r="A28" s="111">
        <v>19</v>
      </c>
      <c r="B28" s="92" t="s">
        <v>170</v>
      </c>
      <c r="C28" s="99">
        <v>1.85</v>
      </c>
      <c r="D28" s="99">
        <v>1.77</v>
      </c>
      <c r="E28" s="99">
        <v>1.1299999999999999</v>
      </c>
      <c r="F28" s="99">
        <v>1.32</v>
      </c>
      <c r="G28" s="99">
        <v>1.22</v>
      </c>
      <c r="H28" s="99">
        <v>1.52</v>
      </c>
      <c r="I28" s="99">
        <v>1.55</v>
      </c>
      <c r="J28" s="99">
        <v>1.81</v>
      </c>
      <c r="K28" s="99">
        <v>1.99</v>
      </c>
      <c r="L28" s="99">
        <v>1.87</v>
      </c>
      <c r="M28" s="99">
        <v>2.2999999999999998</v>
      </c>
      <c r="N28" s="99">
        <v>1.77</v>
      </c>
      <c r="O28" s="99">
        <v>1.0900000000000001</v>
      </c>
    </row>
    <row r="29" spans="1:15" ht="35.25" customHeight="1">
      <c r="A29" s="111">
        <v>20</v>
      </c>
      <c r="B29" s="94" t="s">
        <v>171</v>
      </c>
      <c r="C29" s="93">
        <v>0</v>
      </c>
      <c r="D29" s="93">
        <v>0</v>
      </c>
      <c r="E29" s="93">
        <v>0</v>
      </c>
      <c r="F29" s="93">
        <v>0</v>
      </c>
      <c r="G29" s="93">
        <v>0</v>
      </c>
      <c r="H29" s="93">
        <v>0</v>
      </c>
      <c r="I29" s="93">
        <v>0</v>
      </c>
      <c r="J29" s="93">
        <v>0</v>
      </c>
      <c r="K29" s="93">
        <v>0</v>
      </c>
      <c r="L29" s="93">
        <v>0</v>
      </c>
      <c r="M29" s="93">
        <v>0</v>
      </c>
      <c r="N29" s="93">
        <v>0</v>
      </c>
      <c r="O29" s="93">
        <v>0</v>
      </c>
    </row>
    <row r="30" spans="1:15" ht="18.75" customHeight="1">
      <c r="A30" s="111">
        <v>21</v>
      </c>
      <c r="B30" s="94" t="s">
        <v>114</v>
      </c>
      <c r="C30" s="93">
        <v>78.748599999999996</v>
      </c>
      <c r="D30" s="93">
        <v>78.747100000000003</v>
      </c>
      <c r="E30" s="93">
        <v>78.889600000000002</v>
      </c>
      <c r="F30" s="93">
        <v>79.096599999999995</v>
      </c>
      <c r="G30" s="93">
        <v>79.1828</v>
      </c>
      <c r="H30" s="93">
        <v>79.245800000000003</v>
      </c>
      <c r="I30" s="93">
        <v>79.330100000000002</v>
      </c>
      <c r="J30" s="93">
        <v>79.487399999999994</v>
      </c>
      <c r="K30" s="93">
        <v>80.721299999999999</v>
      </c>
      <c r="L30" s="93">
        <v>81.347099999999998</v>
      </c>
      <c r="M30" s="93">
        <v>84.562200000000004</v>
      </c>
      <c r="N30" s="93">
        <v>86.950500000000005</v>
      </c>
      <c r="O30" s="93">
        <v>87.062100000000001</v>
      </c>
    </row>
    <row r="31" spans="1:15" ht="33" customHeight="1">
      <c r="A31" s="111">
        <v>22</v>
      </c>
      <c r="B31" s="92" t="s">
        <v>172</v>
      </c>
      <c r="C31" s="93">
        <v>16.7851</v>
      </c>
      <c r="D31" s="93">
        <v>16.194400000000002</v>
      </c>
      <c r="E31" s="93">
        <v>16.8551</v>
      </c>
      <c r="F31" s="93">
        <v>17.5534</v>
      </c>
      <c r="G31" s="93">
        <v>18.282399999999999</v>
      </c>
      <c r="H31" s="93">
        <v>29.115100000000002</v>
      </c>
      <c r="I31" s="93">
        <v>30.498100000000001</v>
      </c>
      <c r="J31" s="93">
        <v>31.970500000000001</v>
      </c>
      <c r="K31" s="93">
        <v>33.206499999999998</v>
      </c>
      <c r="L31" s="93">
        <v>35.189599999999999</v>
      </c>
      <c r="M31" s="93">
        <v>40.153199999999998</v>
      </c>
      <c r="N31" s="93">
        <v>42.677799999999998</v>
      </c>
      <c r="O31" s="93">
        <v>45.335000000000001</v>
      </c>
    </row>
    <row r="32" spans="1:15" ht="33.75" customHeight="1">
      <c r="A32" s="111">
        <v>23</v>
      </c>
      <c r="B32" s="94" t="s">
        <v>182</v>
      </c>
      <c r="C32" s="93">
        <v>180.54509999999999</v>
      </c>
      <c r="D32" s="93">
        <v>180.5403</v>
      </c>
      <c r="E32" s="93">
        <v>181.01509999999999</v>
      </c>
      <c r="F32" s="93">
        <v>181.70529999999999</v>
      </c>
      <c r="G32" s="93">
        <v>181.99260000000001</v>
      </c>
      <c r="H32" s="93">
        <v>182.07740000000001</v>
      </c>
      <c r="I32" s="93">
        <v>182.3586</v>
      </c>
      <c r="J32" s="93">
        <v>182.88290000000001</v>
      </c>
      <c r="K32" s="93">
        <v>186.99590000000001</v>
      </c>
      <c r="L32" s="93">
        <v>189.08170000000001</v>
      </c>
      <c r="M32" s="93">
        <v>199.7987</v>
      </c>
      <c r="N32" s="93">
        <v>207.75970000000001</v>
      </c>
      <c r="O32" s="93">
        <v>208.1319</v>
      </c>
    </row>
    <row r="33" spans="1:15" ht="31.5" customHeight="1">
      <c r="A33" s="111">
        <v>24</v>
      </c>
      <c r="B33" s="94" t="s">
        <v>184</v>
      </c>
      <c r="C33" s="98"/>
      <c r="D33" s="98"/>
      <c r="E33" s="98"/>
      <c r="F33" s="98"/>
      <c r="G33" s="98"/>
      <c r="H33" s="98"/>
      <c r="I33" s="98"/>
      <c r="J33" s="98"/>
      <c r="K33" s="98"/>
      <c r="L33" s="98"/>
      <c r="M33" s="98"/>
      <c r="N33" s="98"/>
      <c r="O33" s="98"/>
    </row>
    <row r="34" spans="1:15" ht="33" customHeight="1">
      <c r="A34" s="112"/>
      <c r="B34" s="94" t="s">
        <v>183</v>
      </c>
      <c r="C34" s="98"/>
      <c r="D34" s="98"/>
      <c r="E34" s="98"/>
      <c r="F34" s="98"/>
      <c r="G34" s="98"/>
      <c r="H34" s="98"/>
      <c r="I34" s="98"/>
      <c r="J34" s="98"/>
      <c r="K34" s="98"/>
      <c r="L34" s="98"/>
      <c r="M34" s="98"/>
      <c r="N34" s="98"/>
      <c r="O34" s="98"/>
    </row>
    <row r="35" spans="1:15" ht="19.5" customHeight="1">
      <c r="A35" s="112"/>
      <c r="B35" s="94" t="s">
        <v>115</v>
      </c>
      <c r="C35" s="93">
        <v>11.036899999999999</v>
      </c>
      <c r="D35" s="93">
        <v>11.024699999999999</v>
      </c>
      <c r="E35" s="93">
        <v>11.034599999999999</v>
      </c>
      <c r="F35" s="93">
        <v>11.058999999999999</v>
      </c>
      <c r="G35" s="93">
        <v>11.079599999999999</v>
      </c>
      <c r="H35" s="93">
        <v>18.604700000000001</v>
      </c>
      <c r="I35" s="93">
        <v>18.402699999999999</v>
      </c>
      <c r="J35" s="93">
        <v>18.2195</v>
      </c>
      <c r="K35" s="93">
        <v>15.771699999999999</v>
      </c>
      <c r="L35" s="93">
        <v>16.916699999999999</v>
      </c>
      <c r="M35" s="93">
        <v>17.317599999999999</v>
      </c>
      <c r="N35" s="93">
        <v>17.9025</v>
      </c>
      <c r="O35" s="93">
        <v>18.163399999999999</v>
      </c>
    </row>
    <row r="36" spans="1:15" ht="19.5" customHeight="1">
      <c r="A36" s="112"/>
      <c r="B36" s="94" t="s">
        <v>173</v>
      </c>
      <c r="C36" s="100">
        <v>0.14000000000000001</v>
      </c>
      <c r="D36" s="100">
        <v>0.14000000000000001</v>
      </c>
      <c r="E36" s="100">
        <v>0.14000000000000001</v>
      </c>
      <c r="F36" s="100">
        <v>0.14000000000000001</v>
      </c>
      <c r="G36" s="100">
        <v>0.14000000000000001</v>
      </c>
      <c r="H36" s="101">
        <v>0.23480999999999999</v>
      </c>
      <c r="I36" s="101">
        <v>0.2321</v>
      </c>
      <c r="J36" s="101">
        <v>0.22944000000000001</v>
      </c>
      <c r="K36" s="101">
        <v>0.19377</v>
      </c>
      <c r="L36" s="101">
        <v>0.19611000000000001</v>
      </c>
      <c r="M36" s="101">
        <v>0.20876</v>
      </c>
      <c r="N36" s="101">
        <v>0.20876</v>
      </c>
      <c r="O36" s="101">
        <v>0.20876</v>
      </c>
    </row>
    <row r="37" spans="1:15" ht="21" customHeight="1">
      <c r="A37" s="112"/>
      <c r="B37" s="94" t="s">
        <v>117</v>
      </c>
      <c r="C37" s="98"/>
      <c r="D37" s="98"/>
      <c r="E37" s="98"/>
      <c r="F37" s="98"/>
      <c r="G37" s="98"/>
      <c r="H37" s="98"/>
      <c r="I37" s="98"/>
      <c r="J37" s="98"/>
      <c r="K37" s="98"/>
      <c r="L37" s="98"/>
      <c r="M37" s="98"/>
      <c r="N37" s="98"/>
      <c r="O37" s="98"/>
    </row>
    <row r="38" spans="1:15" ht="19.5" customHeight="1">
      <c r="A38" s="112"/>
      <c r="B38" s="94" t="s">
        <v>115</v>
      </c>
      <c r="C38" s="93">
        <v>1.6495</v>
      </c>
      <c r="D38" s="93">
        <v>0</v>
      </c>
      <c r="E38" s="93">
        <v>0</v>
      </c>
      <c r="F38" s="93">
        <v>0</v>
      </c>
      <c r="G38" s="93">
        <v>0</v>
      </c>
      <c r="H38" s="93">
        <v>0</v>
      </c>
      <c r="I38" s="93">
        <v>0</v>
      </c>
      <c r="J38" s="93">
        <v>0</v>
      </c>
      <c r="K38" s="93">
        <v>0</v>
      </c>
      <c r="L38" s="93">
        <v>0</v>
      </c>
      <c r="M38" s="93">
        <v>0</v>
      </c>
      <c r="N38" s="93">
        <v>0</v>
      </c>
      <c r="O38" s="93">
        <v>0</v>
      </c>
    </row>
    <row r="39" spans="1:15" ht="33.75" customHeight="1">
      <c r="A39" s="112"/>
      <c r="B39" s="92" t="s">
        <v>174</v>
      </c>
      <c r="C39" s="93">
        <v>0.125</v>
      </c>
      <c r="D39" s="93">
        <v>0</v>
      </c>
      <c r="E39" s="93">
        <v>0</v>
      </c>
      <c r="F39" s="93">
        <v>0</v>
      </c>
      <c r="G39" s="93">
        <v>0</v>
      </c>
      <c r="H39" s="93">
        <v>0</v>
      </c>
      <c r="I39" s="93">
        <v>0</v>
      </c>
      <c r="J39" s="93">
        <v>0</v>
      </c>
      <c r="K39" s="93">
        <v>0</v>
      </c>
      <c r="L39" s="93">
        <v>0</v>
      </c>
      <c r="M39" s="93">
        <v>0</v>
      </c>
      <c r="N39" s="93">
        <v>0</v>
      </c>
      <c r="O39" s="93">
        <v>0</v>
      </c>
    </row>
    <row r="40" spans="1:15" ht="31.5" customHeight="1">
      <c r="A40" s="112"/>
      <c r="B40" s="92" t="s">
        <v>175</v>
      </c>
      <c r="C40" s="98"/>
      <c r="D40" s="98"/>
      <c r="E40" s="98"/>
      <c r="F40" s="98"/>
      <c r="G40" s="98"/>
      <c r="H40" s="98"/>
      <c r="I40" s="98"/>
      <c r="J40" s="98"/>
      <c r="K40" s="98"/>
      <c r="L40" s="98"/>
      <c r="M40" s="98"/>
      <c r="N40" s="98"/>
      <c r="O40" s="98"/>
    </row>
    <row r="41" spans="1:15" ht="18.75" customHeight="1">
      <c r="A41" s="112"/>
      <c r="B41" s="94" t="s">
        <v>115</v>
      </c>
      <c r="C41" s="93">
        <f>4.5517+5.6685</f>
        <v>10.2202</v>
      </c>
      <c r="D41" s="93">
        <v>4.7404000000000002</v>
      </c>
      <c r="E41" s="93">
        <v>4.7826000000000004</v>
      </c>
      <c r="F41" s="93">
        <v>4.8387000000000002</v>
      </c>
      <c r="G41" s="93">
        <v>4.88</v>
      </c>
      <c r="H41" s="93">
        <v>7.4153000000000002</v>
      </c>
      <c r="I41" s="93">
        <v>7.4459</v>
      </c>
      <c r="J41" s="93">
        <v>7.5087000000000002</v>
      </c>
      <c r="K41" s="93">
        <v>7.9443999999999999</v>
      </c>
      <c r="L41" s="93">
        <v>8.6478000000000002</v>
      </c>
      <c r="M41" s="93">
        <v>9.4707000000000008</v>
      </c>
      <c r="N41" s="93">
        <v>9.8259000000000007</v>
      </c>
      <c r="O41" s="93">
        <v>10.3619</v>
      </c>
    </row>
    <row r="42" spans="1:15" ht="33" customHeight="1">
      <c r="A42" s="112"/>
      <c r="B42" s="94" t="s">
        <v>116</v>
      </c>
      <c r="C42" s="107"/>
      <c r="D42" s="107"/>
      <c r="E42" s="107"/>
      <c r="F42" s="107"/>
      <c r="G42" s="107"/>
      <c r="H42" s="191" t="s">
        <v>155</v>
      </c>
      <c r="I42" s="192"/>
      <c r="J42" s="192"/>
      <c r="K42" s="192"/>
      <c r="L42" s="192"/>
      <c r="M42" s="192"/>
      <c r="N42" s="192"/>
      <c r="O42" s="193"/>
    </row>
    <row r="43" spans="1:15" ht="33.75" customHeight="1">
      <c r="A43" s="112"/>
      <c r="B43" s="94" t="s">
        <v>118</v>
      </c>
      <c r="C43" s="93"/>
      <c r="D43" s="93"/>
      <c r="E43" s="93"/>
      <c r="F43" s="93"/>
      <c r="G43" s="93"/>
      <c r="H43" s="93"/>
      <c r="I43" s="93"/>
      <c r="J43" s="93"/>
      <c r="K43" s="93"/>
      <c r="L43" s="93"/>
      <c r="M43" s="93"/>
      <c r="N43" s="93"/>
      <c r="O43" s="93"/>
    </row>
    <row r="44" spans="1:15" ht="18.75" customHeight="1">
      <c r="A44" s="112"/>
      <c r="B44" s="94" t="s">
        <v>115</v>
      </c>
      <c r="C44" s="93">
        <v>1.7204999999999999</v>
      </c>
      <c r="D44" s="93">
        <v>1.6598999999999999</v>
      </c>
      <c r="E44" s="93">
        <v>1.7276</v>
      </c>
      <c r="F44" s="93">
        <v>1.7991999999999999</v>
      </c>
      <c r="G44" s="93">
        <v>1.8738999999999999</v>
      </c>
      <c r="H44" s="93">
        <v>3.5666000000000002</v>
      </c>
      <c r="I44" s="93">
        <v>3.7360000000000002</v>
      </c>
      <c r="J44" s="93">
        <v>3.9163999999999999</v>
      </c>
      <c r="K44" s="93">
        <v>4.0678000000000001</v>
      </c>
      <c r="L44" s="93">
        <v>4.3106999999999998</v>
      </c>
      <c r="M44" s="93">
        <v>5.4207000000000001</v>
      </c>
      <c r="N44" s="93">
        <v>5.7614999999999998</v>
      </c>
      <c r="O44" s="93">
        <v>6.1201999999999996</v>
      </c>
    </row>
    <row r="45" spans="1:15" ht="21" customHeight="1">
      <c r="A45" s="112"/>
      <c r="B45" s="94" t="s">
        <v>116</v>
      </c>
      <c r="C45" s="102">
        <v>0.10249999999999999</v>
      </c>
      <c r="D45" s="102">
        <v>0.10249999999999999</v>
      </c>
      <c r="E45" s="102">
        <v>0.10249999999999999</v>
      </c>
      <c r="F45" s="102">
        <v>0.10249999999999999</v>
      </c>
      <c r="G45" s="102">
        <v>0.10249999999999999</v>
      </c>
      <c r="H45" s="102">
        <v>0.1225</v>
      </c>
      <c r="I45" s="102">
        <v>0.1225</v>
      </c>
      <c r="J45" s="102">
        <v>0.1225</v>
      </c>
      <c r="K45" s="102">
        <v>0.1225</v>
      </c>
      <c r="L45" s="102">
        <v>0.1225</v>
      </c>
      <c r="M45" s="102">
        <v>0.13500000000000001</v>
      </c>
      <c r="N45" s="102">
        <v>0.13500000000000001</v>
      </c>
      <c r="O45" s="102">
        <v>0.13500000000000001</v>
      </c>
    </row>
    <row r="46" spans="1:15" ht="51" customHeight="1">
      <c r="A46" s="112"/>
      <c r="B46" s="94" t="s">
        <v>100</v>
      </c>
      <c r="C46" s="98"/>
      <c r="D46" s="98"/>
      <c r="E46" s="98"/>
      <c r="F46" s="98"/>
      <c r="G46" s="98"/>
      <c r="H46" s="98"/>
      <c r="I46" s="98"/>
      <c r="J46" s="98"/>
      <c r="K46" s="98"/>
      <c r="L46" s="98"/>
      <c r="M46" s="98"/>
      <c r="N46" s="98"/>
      <c r="O46" s="98"/>
    </row>
    <row r="47" spans="1:15" ht="13.5" customHeight="1">
      <c r="A47" s="112"/>
      <c r="B47" s="94"/>
      <c r="C47" s="98"/>
      <c r="D47" s="98"/>
      <c r="E47" s="98"/>
      <c r="F47" s="98"/>
      <c r="G47" s="98"/>
      <c r="H47" s="98"/>
      <c r="I47" s="98"/>
      <c r="J47" s="98"/>
      <c r="K47" s="98"/>
      <c r="L47" s="98"/>
      <c r="M47" s="98"/>
      <c r="N47" s="98"/>
      <c r="O47" s="98"/>
    </row>
    <row r="48" spans="1:15" ht="20.100000000000001" customHeight="1">
      <c r="A48" s="112"/>
      <c r="B48" s="94" t="s">
        <v>115</v>
      </c>
      <c r="C48" s="93">
        <v>30.08</v>
      </c>
      <c r="D48" s="93">
        <v>31.28</v>
      </c>
      <c r="E48" s="93">
        <v>32.53</v>
      </c>
      <c r="F48" s="93">
        <v>33.83</v>
      </c>
      <c r="G48" s="93">
        <v>35.18</v>
      </c>
      <c r="H48" s="93">
        <v>60.459899999999998</v>
      </c>
      <c r="I48" s="93">
        <v>63.918199999999999</v>
      </c>
      <c r="J48" s="93">
        <v>67.574299999999994</v>
      </c>
      <c r="K48" s="93">
        <v>71.439599999999999</v>
      </c>
      <c r="L48" s="93">
        <v>75.525899999999993</v>
      </c>
      <c r="M48" s="93">
        <v>86.962500000000006</v>
      </c>
      <c r="N48" s="93">
        <v>92.740300000000005</v>
      </c>
      <c r="O48" s="93">
        <v>98.901899999999998</v>
      </c>
    </row>
    <row r="49" spans="1:16" ht="20.100000000000001" customHeight="1">
      <c r="A49" s="112"/>
      <c r="B49" s="94" t="s">
        <v>116</v>
      </c>
      <c r="C49" s="93"/>
      <c r="D49" s="93"/>
      <c r="E49" s="93"/>
      <c r="F49" s="93"/>
      <c r="G49" s="93"/>
      <c r="H49" s="93"/>
      <c r="I49" s="93"/>
      <c r="J49" s="93"/>
      <c r="K49" s="93"/>
      <c r="L49" s="93"/>
      <c r="M49" s="93"/>
      <c r="N49" s="93"/>
      <c r="O49" s="93"/>
    </row>
    <row r="50" spans="1:16" ht="36" customHeight="1">
      <c r="A50" s="112"/>
      <c r="B50" s="94" t="s">
        <v>119</v>
      </c>
      <c r="C50" s="194" t="s">
        <v>154</v>
      </c>
      <c r="D50" s="195"/>
      <c r="E50" s="195"/>
      <c r="F50" s="195"/>
      <c r="G50" s="195"/>
      <c r="H50" s="195"/>
      <c r="I50" s="195"/>
      <c r="J50" s="195"/>
      <c r="K50" s="195"/>
      <c r="L50" s="195"/>
      <c r="M50" s="195"/>
      <c r="N50" s="195"/>
      <c r="O50" s="196"/>
    </row>
    <row r="51" spans="1:16" ht="20.100000000000001" customHeight="1">
      <c r="A51" s="111">
        <v>25</v>
      </c>
      <c r="B51" s="94" t="s">
        <v>149</v>
      </c>
      <c r="C51" s="93">
        <f t="shared" ref="C51:D51" si="0">C35+C38+C41+C44+C48</f>
        <v>54.707099999999997</v>
      </c>
      <c r="D51" s="93">
        <f t="shared" si="0"/>
        <v>48.704999999999998</v>
      </c>
      <c r="E51" s="93">
        <f t="shared" ref="E51:G51" si="1">E35+E38+E41+E44+E48</f>
        <v>50.074799999999996</v>
      </c>
      <c r="F51" s="93">
        <f t="shared" si="1"/>
        <v>51.526899999999998</v>
      </c>
      <c r="G51" s="93">
        <f t="shared" si="1"/>
        <v>53.013499999999993</v>
      </c>
      <c r="H51" s="93">
        <f>H35+H38+H41+H44+H48</f>
        <v>90.046500000000009</v>
      </c>
      <c r="I51" s="93">
        <f t="shared" ref="I51:L51" si="2">I35+I38+I41+I44+I48</f>
        <v>93.502799999999993</v>
      </c>
      <c r="J51" s="93">
        <f t="shared" si="2"/>
        <v>97.218899999999991</v>
      </c>
      <c r="K51" s="93">
        <f t="shared" si="2"/>
        <v>99.223500000000001</v>
      </c>
      <c r="L51" s="93">
        <f t="shared" si="2"/>
        <v>105.40109999999999</v>
      </c>
      <c r="M51" s="93">
        <f t="shared" ref="M51:O51" si="3">M35+M38+M41+M44+M48</f>
        <v>119.17150000000001</v>
      </c>
      <c r="N51" s="93">
        <f t="shared" si="3"/>
        <v>126.2302</v>
      </c>
      <c r="O51" s="93">
        <f t="shared" si="3"/>
        <v>133.54739999999998</v>
      </c>
      <c r="P51">
        <v>678.90873599999998</v>
      </c>
    </row>
    <row r="52" spans="1:16" ht="20.100000000000001" customHeight="1">
      <c r="A52" s="111">
        <v>26</v>
      </c>
      <c r="B52" s="94" t="s">
        <v>120</v>
      </c>
      <c r="C52" s="93">
        <f>C53/2</f>
        <v>0.40290466964914701</v>
      </c>
      <c r="D52" s="93">
        <f t="shared" ref="D52" si="4">D53/2</f>
        <v>0.35870064279155184</v>
      </c>
      <c r="E52" s="93">
        <f t="shared" ref="E52:G52" si="5">E53/2</f>
        <v>0.36878889123618519</v>
      </c>
      <c r="F52" s="93">
        <f t="shared" si="5"/>
        <v>0.37948325944063271</v>
      </c>
      <c r="G52" s="93">
        <f t="shared" si="5"/>
        <v>0.39043171187003256</v>
      </c>
      <c r="H52" s="93">
        <f>H53/2</f>
        <v>0.66317087426608112</v>
      </c>
      <c r="I52" s="93">
        <f t="shared" ref="I52:L52" si="6">I53/2</f>
        <v>0.68862569475022928</v>
      </c>
      <c r="J52" s="93">
        <f t="shared" si="6"/>
        <v>0.71599387991967145</v>
      </c>
      <c r="K52" s="93">
        <f t="shared" si="6"/>
        <v>0.73075727810342983</v>
      </c>
      <c r="L52" s="93">
        <f t="shared" si="6"/>
        <v>0.77625382036621782</v>
      </c>
      <c r="M52" s="93">
        <f t="shared" ref="M52" si="7">M53/2</f>
        <v>0.87766951344694455</v>
      </c>
      <c r="N52" s="93">
        <f t="shared" ref="N52" si="8">N53/2</f>
        <v>0.92965514587221332</v>
      </c>
      <c r="O52" s="93">
        <f t="shared" ref="O52" si="9">O53/2</f>
        <v>0.98354456879458962</v>
      </c>
    </row>
    <row r="53" spans="1:16" ht="20.100000000000001" customHeight="1">
      <c r="A53" s="111">
        <v>27</v>
      </c>
      <c r="B53" s="94" t="s">
        <v>121</v>
      </c>
      <c r="C53" s="93">
        <f>C51*10/$P$51</f>
        <v>0.80580933929829401</v>
      </c>
      <c r="D53" s="93">
        <f>D51*10/$P$51</f>
        <v>0.71740128558310368</v>
      </c>
      <c r="E53" s="93">
        <f t="shared" ref="E53:G53" si="10">E51*10/$P$51</f>
        <v>0.73757778247237038</v>
      </c>
      <c r="F53" s="93">
        <f t="shared" si="10"/>
        <v>0.75896651888126543</v>
      </c>
      <c r="G53" s="93">
        <f t="shared" si="10"/>
        <v>0.78086342374006512</v>
      </c>
      <c r="H53" s="93">
        <f>H51*10/$P$51</f>
        <v>1.3263417485321622</v>
      </c>
      <c r="I53" s="93">
        <f t="shared" ref="I53:K53" si="11">I51*10/$P$51</f>
        <v>1.3772513895004586</v>
      </c>
      <c r="J53" s="93">
        <f t="shared" si="11"/>
        <v>1.4319877598393429</v>
      </c>
      <c r="K53" s="93">
        <f t="shared" si="11"/>
        <v>1.4615145562068597</v>
      </c>
      <c r="L53" s="93">
        <f>L51*10/$P$51</f>
        <v>1.5525076407324356</v>
      </c>
      <c r="M53" s="93">
        <f>M51*10/$P$51</f>
        <v>1.7553390268938891</v>
      </c>
      <c r="N53" s="93">
        <f>N51*10/$P$51</f>
        <v>1.8593102917444266</v>
      </c>
      <c r="O53" s="93">
        <f>O51*10/$P$51</f>
        <v>1.9670891375891792</v>
      </c>
    </row>
    <row r="54" spans="1:16" ht="33" customHeight="1">
      <c r="A54" s="111">
        <v>28</v>
      </c>
      <c r="B54" s="92" t="s">
        <v>176</v>
      </c>
      <c r="C54" s="93">
        <v>50.280645499999999</v>
      </c>
      <c r="D54" s="93">
        <v>56.575745599999998</v>
      </c>
      <c r="E54" s="93">
        <v>71.624177900000007</v>
      </c>
      <c r="F54" s="93">
        <v>60.284569599999998</v>
      </c>
      <c r="G54" s="93">
        <v>61.481767900000001</v>
      </c>
      <c r="H54" s="93">
        <v>82.298255499999996</v>
      </c>
      <c r="I54" s="93">
        <v>104.1084159</v>
      </c>
      <c r="J54" s="93">
        <v>132.91149920000001</v>
      </c>
      <c r="K54" s="93">
        <v>150.91448600000001</v>
      </c>
      <c r="L54" s="93">
        <v>115.2068089</v>
      </c>
      <c r="M54" s="93">
        <v>118.5843631</v>
      </c>
      <c r="N54" s="93">
        <v>162.19561289999999</v>
      </c>
      <c r="O54" s="93">
        <v>134.84818709999999</v>
      </c>
    </row>
    <row r="55" spans="1:16" ht="32.25" customHeight="1">
      <c r="A55" s="111">
        <v>29</v>
      </c>
      <c r="B55" s="94" t="s">
        <v>180</v>
      </c>
      <c r="C55" s="98"/>
      <c r="D55" s="98"/>
      <c r="E55" s="98"/>
      <c r="F55" s="98"/>
      <c r="G55" s="98"/>
      <c r="H55" s="98"/>
      <c r="I55" s="98"/>
      <c r="J55" s="98"/>
      <c r="K55" s="98"/>
      <c r="L55" s="98"/>
      <c r="M55" s="98"/>
      <c r="N55" s="98"/>
      <c r="O55" s="98"/>
    </row>
    <row r="56" spans="1:16" ht="33" customHeight="1">
      <c r="A56" s="111">
        <v>30</v>
      </c>
      <c r="B56" s="94" t="s">
        <v>179</v>
      </c>
      <c r="C56" s="93">
        <v>7.0366225</v>
      </c>
      <c r="D56" s="93">
        <v>15.6349971</v>
      </c>
      <c r="E56" s="93">
        <v>31.149097399999999</v>
      </c>
      <c r="F56" s="93">
        <v>10.134519021317375</v>
      </c>
      <c r="G56" s="93">
        <v>-8.8972838000000003</v>
      </c>
      <c r="H56" s="93">
        <v>6.5345123999999997</v>
      </c>
      <c r="I56" s="93">
        <v>27.8632518</v>
      </c>
      <c r="J56" s="93">
        <v>35.973693500000003</v>
      </c>
      <c r="K56" s="93">
        <v>71.017364799999996</v>
      </c>
      <c r="L56" s="93">
        <v>21.6736662</v>
      </c>
      <c r="M56" s="93">
        <v>19.507344799999998</v>
      </c>
      <c r="N56" s="93">
        <v>62.970264399999998</v>
      </c>
      <c r="O56" s="93">
        <v>14.9008263</v>
      </c>
    </row>
    <row r="57" spans="1:16" ht="24" customHeight="1">
      <c r="A57" s="111">
        <v>31</v>
      </c>
      <c r="B57" s="94" t="s">
        <v>122</v>
      </c>
      <c r="C57" s="93">
        <v>5.0583779999994931</v>
      </c>
      <c r="D57" s="93">
        <v>6.281264000000192</v>
      </c>
      <c r="E57" s="93">
        <v>6.4803859999999531</v>
      </c>
      <c r="F57" s="93">
        <v>8.3893689999998742</v>
      </c>
      <c r="G57" s="93">
        <v>-2.804873999999586</v>
      </c>
      <c r="H57" s="93">
        <v>1.8900760000003629</v>
      </c>
      <c r="I57" s="93">
        <v>1.71789799999965</v>
      </c>
      <c r="J57" s="93">
        <v>2.245007499999133</v>
      </c>
      <c r="K57" s="93">
        <v>0.70853899999838177</v>
      </c>
      <c r="L57" s="93">
        <v>6.2272499999721731E-2</v>
      </c>
      <c r="M57" s="93">
        <v>23.182432500001255</v>
      </c>
      <c r="N57" s="93">
        <v>22.842577000000119</v>
      </c>
      <c r="O57" s="93">
        <v>21.078187999999727</v>
      </c>
    </row>
    <row r="58" spans="1:16" ht="20.100000000000001" customHeight="1">
      <c r="A58" s="111">
        <v>32</v>
      </c>
      <c r="B58" s="94" t="s">
        <v>123</v>
      </c>
      <c r="C58" s="98"/>
      <c r="D58" s="98"/>
      <c r="E58" s="98"/>
      <c r="F58" s="98"/>
      <c r="G58" s="98"/>
      <c r="H58" s="98"/>
      <c r="I58" s="98"/>
      <c r="J58" s="98"/>
      <c r="K58" s="98"/>
      <c r="L58" s="98"/>
      <c r="M58" s="98"/>
      <c r="N58" s="98"/>
      <c r="O58" s="98"/>
    </row>
    <row r="59" spans="1:16" ht="35.25" customHeight="1">
      <c r="A59" s="113">
        <v>33</v>
      </c>
      <c r="B59" s="114" t="s">
        <v>124</v>
      </c>
      <c r="C59" s="93"/>
      <c r="D59" s="93"/>
      <c r="E59" s="93">
        <v>3.07</v>
      </c>
      <c r="F59" s="93">
        <v>4.6399999999999997</v>
      </c>
      <c r="G59" s="93">
        <v>6.73</v>
      </c>
      <c r="H59" s="93">
        <v>6.53</v>
      </c>
      <c r="I59" s="93">
        <v>10.9206255</v>
      </c>
      <c r="J59" s="93">
        <v>0.72154839999999998</v>
      </c>
      <c r="K59" s="93">
        <v>15.270761</v>
      </c>
      <c r="L59" s="93">
        <v>8.7760218000000005</v>
      </c>
      <c r="M59" s="93">
        <v>7.6825222999999996</v>
      </c>
      <c r="N59" s="93">
        <v>5.6652541000000003</v>
      </c>
      <c r="O59" s="93">
        <v>5.2665702000000003</v>
      </c>
    </row>
    <row r="60" spans="1:16" ht="15.75" customHeight="1">
      <c r="A60" s="213" t="s">
        <v>145</v>
      </c>
      <c r="B60" s="213"/>
      <c r="C60" s="104"/>
      <c r="D60" s="104"/>
      <c r="E60" s="104"/>
      <c r="F60" s="104"/>
      <c r="G60" s="104"/>
      <c r="H60" s="104"/>
      <c r="I60" s="104"/>
      <c r="J60" s="104"/>
      <c r="K60" s="104"/>
      <c r="L60" s="104"/>
      <c r="M60" s="104"/>
      <c r="N60" s="104"/>
      <c r="O60" s="104"/>
    </row>
    <row r="61" spans="1:16" ht="18" customHeight="1">
      <c r="A61" s="105" t="s">
        <v>153</v>
      </c>
      <c r="B61" s="103"/>
      <c r="C61" s="104"/>
      <c r="D61" s="104"/>
      <c r="E61" s="104"/>
      <c r="F61" s="104"/>
      <c r="G61" s="104"/>
      <c r="H61" s="104"/>
      <c r="I61" s="104"/>
      <c r="J61" s="104"/>
      <c r="K61" s="104"/>
      <c r="L61" s="104"/>
      <c r="M61" s="104"/>
      <c r="N61" s="104"/>
      <c r="O61" s="104"/>
    </row>
    <row r="62" spans="1:16" ht="18" customHeight="1">
      <c r="A62" s="105" t="s">
        <v>151</v>
      </c>
      <c r="B62" s="103"/>
      <c r="C62" s="104"/>
      <c r="D62" s="104"/>
      <c r="E62" s="104"/>
      <c r="F62" s="104"/>
      <c r="G62" s="104"/>
      <c r="H62" s="104"/>
      <c r="I62" s="104"/>
      <c r="J62" s="104"/>
      <c r="K62" s="104"/>
      <c r="L62" s="104"/>
      <c r="M62" s="104"/>
      <c r="N62" s="104"/>
      <c r="O62" s="104"/>
    </row>
    <row r="63" spans="1:16" ht="16.5" customHeight="1">
      <c r="A63" s="105" t="s">
        <v>152</v>
      </c>
      <c r="B63" s="103"/>
      <c r="C63" s="104"/>
      <c r="D63" s="104"/>
      <c r="E63" s="104"/>
      <c r="F63" s="104"/>
      <c r="G63" s="104"/>
      <c r="H63" s="104"/>
      <c r="I63" s="104"/>
      <c r="J63" s="104"/>
      <c r="K63" s="104"/>
      <c r="L63" s="104"/>
      <c r="M63" s="104"/>
      <c r="N63" s="104"/>
      <c r="O63" s="104"/>
    </row>
    <row r="64" spans="1:16" ht="17.25" customHeight="1">
      <c r="A64" s="105" t="s">
        <v>177</v>
      </c>
      <c r="B64" s="103"/>
      <c r="C64" s="104"/>
      <c r="D64" s="104"/>
      <c r="E64" s="104"/>
      <c r="F64" s="104"/>
      <c r="G64" s="104"/>
      <c r="H64" s="104"/>
      <c r="I64" s="104"/>
      <c r="J64" s="104"/>
      <c r="K64" s="104"/>
      <c r="L64" s="104"/>
      <c r="M64" s="104"/>
      <c r="N64" s="104"/>
      <c r="O64" s="104"/>
    </row>
    <row r="65" spans="1:15" ht="36" customHeight="1">
      <c r="A65" s="203" t="s">
        <v>156</v>
      </c>
      <c r="B65" s="203"/>
      <c r="C65" s="203"/>
      <c r="D65" s="203"/>
      <c r="E65" s="203"/>
      <c r="F65" s="203"/>
      <c r="G65" s="203"/>
      <c r="H65" s="203"/>
      <c r="I65" s="203"/>
      <c r="J65" s="203"/>
      <c r="K65" s="203"/>
      <c r="L65" s="203"/>
      <c r="M65" s="203"/>
      <c r="N65" s="203"/>
      <c r="O65" s="203"/>
    </row>
    <row r="66" spans="1:15" ht="36" customHeight="1">
      <c r="A66" s="203" t="s">
        <v>181</v>
      </c>
      <c r="B66" s="203"/>
      <c r="C66" s="203"/>
      <c r="D66" s="203"/>
      <c r="E66" s="203"/>
      <c r="F66" s="203"/>
      <c r="G66" s="203"/>
      <c r="H66" s="203"/>
      <c r="I66" s="203"/>
      <c r="J66" s="203"/>
      <c r="K66" s="203"/>
      <c r="L66" s="203"/>
      <c r="M66" s="203"/>
      <c r="N66" s="203"/>
      <c r="O66" s="203"/>
    </row>
    <row r="67" spans="1:15" ht="15">
      <c r="A67" s="106" t="s">
        <v>150</v>
      </c>
      <c r="B67" s="87"/>
      <c r="C67" s="87"/>
      <c r="D67" s="87"/>
      <c r="E67" s="87"/>
      <c r="F67" s="87"/>
      <c r="G67" s="87"/>
      <c r="H67" s="87"/>
      <c r="I67" s="87"/>
      <c r="J67" s="87"/>
      <c r="K67" s="87"/>
      <c r="L67" s="87"/>
      <c r="M67" s="87"/>
      <c r="N67" s="87"/>
      <c r="O67" s="87"/>
    </row>
    <row r="68" spans="1:15" ht="15">
      <c r="A68" s="87" t="s">
        <v>178</v>
      </c>
      <c r="B68" s="87"/>
      <c r="C68" s="87"/>
      <c r="D68" s="87"/>
      <c r="E68" s="87"/>
      <c r="F68" s="87"/>
      <c r="G68" s="87"/>
      <c r="H68" s="87"/>
      <c r="I68" s="87"/>
      <c r="J68" s="87"/>
      <c r="K68" s="87"/>
      <c r="L68" s="87"/>
      <c r="M68" s="87"/>
      <c r="N68" s="87"/>
      <c r="O68" s="87"/>
    </row>
    <row r="69" spans="1:15" ht="15">
      <c r="A69" s="106" t="s">
        <v>157</v>
      </c>
      <c r="B69" s="87"/>
      <c r="C69" s="87"/>
      <c r="D69" s="87"/>
      <c r="E69" s="87"/>
      <c r="F69" s="87"/>
      <c r="G69" s="87"/>
      <c r="H69" s="87"/>
      <c r="I69" s="87"/>
      <c r="J69" s="87"/>
      <c r="K69" s="87"/>
      <c r="L69" s="87"/>
      <c r="M69" s="87"/>
      <c r="N69" s="87"/>
      <c r="O69" s="87"/>
    </row>
    <row r="70" spans="1:15" ht="15">
      <c r="A70" s="106" t="s">
        <v>158</v>
      </c>
      <c r="B70" s="87"/>
      <c r="C70" s="87"/>
      <c r="D70" s="87"/>
      <c r="E70" s="87"/>
      <c r="F70" s="87"/>
      <c r="G70" s="87"/>
      <c r="H70" s="87"/>
      <c r="I70" s="87"/>
      <c r="J70" s="87"/>
      <c r="K70" s="87"/>
      <c r="L70" s="87"/>
      <c r="M70" s="87"/>
      <c r="N70" s="87"/>
      <c r="O70" s="87"/>
    </row>
    <row r="71" spans="1:15">
      <c r="A71" s="85"/>
    </row>
  </sheetData>
  <mergeCells count="17">
    <mergeCell ref="A66:O66"/>
    <mergeCell ref="A65:O65"/>
    <mergeCell ref="C15:O27"/>
    <mergeCell ref="A60:B60"/>
    <mergeCell ref="A3:B3"/>
    <mergeCell ref="A4:B4"/>
    <mergeCell ref="A5:B5"/>
    <mergeCell ref="C3:O3"/>
    <mergeCell ref="C4:O4"/>
    <mergeCell ref="C5:O5"/>
    <mergeCell ref="A6:E6"/>
    <mergeCell ref="A7:B7"/>
    <mergeCell ref="A8:B8"/>
    <mergeCell ref="H42:O42"/>
    <mergeCell ref="C50:O50"/>
    <mergeCell ref="C7:O7"/>
    <mergeCell ref="C8:O8"/>
  </mergeCells>
  <pageMargins left="0.43307086614173229" right="0.19685039370078741" top="0.48" bottom="0.43307086614173229" header="0.31496062992125984" footer="0.31496062992125984"/>
  <pageSetup paperSize="9" scale="55" fitToHeight="2" orientation="portrait" r:id="rId1"/>
  <rowBreaks count="1" manualBreakCount="1">
    <brk id="46" max="16383" man="1"/>
  </rowBreaks>
</worksheet>
</file>

<file path=xl/worksheets/sheet4.xml><?xml version="1.0" encoding="utf-8"?>
<worksheet xmlns="http://schemas.openxmlformats.org/spreadsheetml/2006/main" xmlns:r="http://schemas.openxmlformats.org/officeDocument/2006/relationships">
  <sheetPr>
    <pageSetUpPr fitToPage="1"/>
  </sheetPr>
  <dimension ref="A2:L48"/>
  <sheetViews>
    <sheetView tabSelected="1" view="pageBreakPreview" zoomScaleNormal="100" zoomScaleSheetLayoutView="100" workbookViewId="0">
      <pane xSplit="2" ySplit="8" topLeftCell="C9" activePane="bottomRight" state="frozen"/>
      <selection activeCell="N11" sqref="N11"/>
      <selection pane="topRight" activeCell="N11" sqref="N11"/>
      <selection pane="bottomLeft" activeCell="N11" sqref="N11"/>
      <selection pane="bottomRight" activeCell="K15" sqref="K15"/>
    </sheetView>
  </sheetViews>
  <sheetFormatPr defaultRowHeight="12.75"/>
  <cols>
    <col min="1" max="1" width="6.1640625" style="214" customWidth="1"/>
    <col min="2" max="2" width="34.5" style="217" customWidth="1"/>
    <col min="3" max="3" width="17" style="217" customWidth="1"/>
    <col min="4" max="4" width="16.83203125" style="217" customWidth="1"/>
    <col min="5" max="5" width="14.5" style="217" customWidth="1"/>
    <col min="6" max="7" width="15.5" style="217" hidden="1" customWidth="1"/>
    <col min="8" max="8" width="16.1640625" style="217" hidden="1" customWidth="1"/>
    <col min="9" max="9" width="47.33203125" style="217" customWidth="1"/>
    <col min="10" max="10" width="7.1640625" style="217" customWidth="1"/>
    <col min="11" max="11" width="18.6640625" style="217" customWidth="1"/>
    <col min="12" max="44" width="2.33203125" style="217" bestFit="1" customWidth="1"/>
    <col min="45" max="16384" width="9.33203125" style="217"/>
  </cols>
  <sheetData>
    <row r="2" spans="1:12" ht="15.75">
      <c r="B2" s="215" t="s">
        <v>185</v>
      </c>
      <c r="C2" s="216"/>
    </row>
    <row r="3" spans="1:12" ht="15">
      <c r="B3" s="218" t="s">
        <v>186</v>
      </c>
      <c r="C3" s="218"/>
      <c r="D3" s="218"/>
    </row>
    <row r="4" spans="1:12" ht="4.5" customHeight="1">
      <c r="B4" s="218"/>
      <c r="C4" s="219"/>
    </row>
    <row r="5" spans="1:12" ht="15">
      <c r="B5" s="220" t="s">
        <v>187</v>
      </c>
      <c r="C5" s="220" t="s">
        <v>188</v>
      </c>
    </row>
    <row r="6" spans="1:12" ht="15">
      <c r="B6" s="220"/>
      <c r="C6" s="221"/>
      <c r="F6" s="222"/>
      <c r="G6" s="222"/>
      <c r="H6" s="222"/>
      <c r="I6" s="222"/>
    </row>
    <row r="7" spans="1:12" ht="6.75" customHeight="1"/>
    <row r="8" spans="1:12" s="225" customFormat="1" ht="24" customHeight="1">
      <c r="A8" s="223" t="s">
        <v>189</v>
      </c>
      <c r="B8" s="223" t="s">
        <v>190</v>
      </c>
      <c r="C8" s="224" t="s">
        <v>63</v>
      </c>
      <c r="D8" s="224" t="s">
        <v>64</v>
      </c>
      <c r="E8" s="224" t="s">
        <v>191</v>
      </c>
      <c r="F8" s="224" t="s">
        <v>192</v>
      </c>
      <c r="G8" s="224" t="s">
        <v>193</v>
      </c>
      <c r="H8" s="224" t="s">
        <v>194</v>
      </c>
      <c r="I8" s="224" t="s">
        <v>195</v>
      </c>
    </row>
    <row r="9" spans="1:12">
      <c r="A9" s="223" t="s">
        <v>196</v>
      </c>
      <c r="B9" s="223">
        <v>1</v>
      </c>
      <c r="C9" s="223"/>
      <c r="D9" s="226"/>
      <c r="E9" s="226"/>
      <c r="F9" s="226"/>
      <c r="G9" s="226"/>
      <c r="H9" s="226"/>
      <c r="I9" s="227" t="s">
        <v>197</v>
      </c>
      <c r="J9" s="228"/>
      <c r="K9" s="228"/>
      <c r="L9" s="228"/>
    </row>
    <row r="10" spans="1:12">
      <c r="A10" s="223" t="s">
        <v>198</v>
      </c>
      <c r="B10" s="229" t="s">
        <v>199</v>
      </c>
      <c r="C10" s="226"/>
      <c r="D10" s="226"/>
      <c r="E10" s="226"/>
      <c r="F10" s="226"/>
      <c r="G10" s="226"/>
      <c r="H10" s="226"/>
      <c r="I10" s="226"/>
    </row>
    <row r="11" spans="1:12" ht="32.25" customHeight="1">
      <c r="A11" s="223">
        <v>1</v>
      </c>
      <c r="B11" s="229" t="s">
        <v>200</v>
      </c>
      <c r="C11" s="230">
        <v>90409781</v>
      </c>
      <c r="D11" s="230">
        <v>23308532</v>
      </c>
      <c r="E11" s="231">
        <f>+(D11-C11)/C11%</f>
        <v>-74.219015086431853</v>
      </c>
      <c r="F11" s="230" t="s">
        <v>201</v>
      </c>
      <c r="G11" s="230" t="s">
        <v>202</v>
      </c>
      <c r="H11" s="230" t="s">
        <v>203</v>
      </c>
      <c r="I11" s="230" t="s">
        <v>204</v>
      </c>
    </row>
    <row r="12" spans="1:12">
      <c r="A12" s="223"/>
      <c r="B12" s="229"/>
      <c r="C12" s="230">
        <v>0</v>
      </c>
      <c r="D12" s="230">
        <v>0</v>
      </c>
      <c r="E12" s="231"/>
      <c r="F12" s="226"/>
      <c r="G12" s="226"/>
      <c r="H12" s="226"/>
      <c r="I12" s="226"/>
    </row>
    <row r="13" spans="1:12">
      <c r="A13" s="223">
        <v>2</v>
      </c>
      <c r="B13" s="229" t="s">
        <v>205</v>
      </c>
      <c r="C13" s="230">
        <v>0</v>
      </c>
      <c r="D13" s="230">
        <v>0</v>
      </c>
      <c r="E13" s="231"/>
      <c r="F13" s="226"/>
      <c r="G13" s="226"/>
      <c r="H13" s="226"/>
      <c r="I13" s="226"/>
      <c r="K13" s="232"/>
    </row>
    <row r="14" spans="1:12" ht="25.5" customHeight="1">
      <c r="A14" s="223">
        <v>2.1</v>
      </c>
      <c r="B14" s="229" t="s">
        <v>206</v>
      </c>
      <c r="C14" s="230">
        <v>38487252</v>
      </c>
      <c r="D14" s="230">
        <v>30250685</v>
      </c>
      <c r="E14" s="231">
        <f>+(D14-C14)/C14%</f>
        <v>-21.400766674638135</v>
      </c>
      <c r="F14" s="233" t="s">
        <v>207</v>
      </c>
      <c r="G14" s="233" t="s">
        <v>208</v>
      </c>
      <c r="H14" s="234" t="s">
        <v>201</v>
      </c>
      <c r="I14" s="235"/>
    </row>
    <row r="15" spans="1:12" ht="146.25" customHeight="1">
      <c r="A15" s="223">
        <v>2.2000000000000002</v>
      </c>
      <c r="B15" s="229" t="s">
        <v>209</v>
      </c>
      <c r="C15" s="230">
        <v>69367034</v>
      </c>
      <c r="D15" s="230">
        <v>89355061</v>
      </c>
      <c r="E15" s="231">
        <f>+(D15-C15)/C15%</f>
        <v>28.814879125435869</v>
      </c>
      <c r="F15" s="233"/>
      <c r="G15" s="233"/>
      <c r="H15" s="234"/>
      <c r="I15" s="235" t="s">
        <v>210</v>
      </c>
    </row>
    <row r="16" spans="1:12" ht="25.5">
      <c r="A16" s="223"/>
      <c r="B16" s="229" t="s">
        <v>211</v>
      </c>
      <c r="C16" s="236">
        <f>C14+C15</f>
        <v>107854286</v>
      </c>
      <c r="D16" s="236">
        <f>D14+D15</f>
        <v>119605746</v>
      </c>
      <c r="E16" s="231">
        <f>+(D16-C16)/C16%</f>
        <v>10.895681975957821</v>
      </c>
      <c r="F16" s="237"/>
      <c r="G16" s="237"/>
      <c r="H16" s="237"/>
      <c r="I16" s="237"/>
    </row>
    <row r="17" spans="1:9">
      <c r="A17" s="223"/>
      <c r="B17" s="229"/>
      <c r="C17" s="230">
        <v>0</v>
      </c>
      <c r="D17" s="230">
        <v>0</v>
      </c>
      <c r="E17" s="231"/>
      <c r="F17" s="226"/>
      <c r="G17" s="226"/>
      <c r="H17" s="226"/>
      <c r="I17" s="226"/>
    </row>
    <row r="18" spans="1:9" ht="13.5" customHeight="1">
      <c r="A18" s="223">
        <v>3</v>
      </c>
      <c r="B18" s="229" t="s">
        <v>212</v>
      </c>
      <c r="C18" s="230">
        <v>41158746</v>
      </c>
      <c r="D18" s="230">
        <v>41987207</v>
      </c>
      <c r="E18" s="231">
        <f>+(D18-C18)/C18%</f>
        <v>2.0128431512466389</v>
      </c>
      <c r="F18" s="230" t="s">
        <v>213</v>
      </c>
      <c r="G18" s="230" t="s">
        <v>213</v>
      </c>
      <c r="H18" s="230" t="s">
        <v>214</v>
      </c>
      <c r="I18" s="230"/>
    </row>
    <row r="19" spans="1:9" ht="51">
      <c r="A19" s="223">
        <v>4</v>
      </c>
      <c r="B19" s="229" t="s">
        <v>215</v>
      </c>
      <c r="C19" s="230">
        <v>76467143</v>
      </c>
      <c r="D19" s="230">
        <v>96022856</v>
      </c>
      <c r="E19" s="231">
        <f>+(D19-C19)/C19%</f>
        <v>25.574007649272314</v>
      </c>
      <c r="F19" s="230" t="s">
        <v>201</v>
      </c>
      <c r="G19" s="230" t="s">
        <v>201</v>
      </c>
      <c r="H19" s="230" t="s">
        <v>216</v>
      </c>
      <c r="I19" s="230" t="s">
        <v>217</v>
      </c>
    </row>
    <row r="20" spans="1:9">
      <c r="A20" s="223"/>
      <c r="B20" s="229"/>
      <c r="C20" s="230">
        <v>0</v>
      </c>
      <c r="D20" s="230">
        <v>0</v>
      </c>
      <c r="E20" s="238"/>
      <c r="F20" s="236"/>
      <c r="G20" s="236"/>
      <c r="H20" s="236"/>
      <c r="I20" s="236"/>
    </row>
    <row r="21" spans="1:9">
      <c r="A21" s="223">
        <v>5</v>
      </c>
      <c r="B21" s="229" t="s">
        <v>218</v>
      </c>
      <c r="C21" s="230">
        <v>0</v>
      </c>
      <c r="D21" s="230">
        <v>0</v>
      </c>
      <c r="E21" s="238"/>
      <c r="F21" s="236"/>
      <c r="G21" s="236"/>
      <c r="H21" s="236"/>
      <c r="I21" s="236"/>
    </row>
    <row r="22" spans="1:9" ht="45.75" customHeight="1">
      <c r="A22" s="239">
        <v>5.0999999999999996</v>
      </c>
      <c r="B22" s="226" t="s">
        <v>219</v>
      </c>
      <c r="C22" s="230">
        <v>6259734</v>
      </c>
      <c r="D22" s="230">
        <v>7375842</v>
      </c>
      <c r="E22" s="231">
        <f>+(D22-C22)/C22%</f>
        <v>17.829958908797085</v>
      </c>
      <c r="F22" s="230" t="s">
        <v>220</v>
      </c>
      <c r="G22" s="230" t="s">
        <v>201</v>
      </c>
      <c r="H22" s="230"/>
      <c r="I22" s="230" t="s">
        <v>221</v>
      </c>
    </row>
    <row r="23" spans="1:9">
      <c r="A23" s="239">
        <v>5.2</v>
      </c>
      <c r="B23" s="226" t="s">
        <v>222</v>
      </c>
      <c r="C23" s="230">
        <v>26476732</v>
      </c>
      <c r="D23" s="230">
        <v>28712434</v>
      </c>
      <c r="E23" s="231">
        <f>+(D23-C23)/C23%</f>
        <v>8.4440254937807282</v>
      </c>
      <c r="F23" s="230" t="s">
        <v>201</v>
      </c>
      <c r="G23" s="230" t="s">
        <v>201</v>
      </c>
      <c r="H23" s="230" t="s">
        <v>201</v>
      </c>
      <c r="I23" s="230"/>
    </row>
    <row r="24" spans="1:9" ht="22.5" customHeight="1">
      <c r="A24" s="239">
        <v>5.3</v>
      </c>
      <c r="B24" s="226" t="s">
        <v>223</v>
      </c>
      <c r="C24" s="230">
        <v>4716155</v>
      </c>
      <c r="D24" s="230">
        <v>4215575</v>
      </c>
      <c r="E24" s="231">
        <f>+(D24-C24)/C24%</f>
        <v>-10.614154963100237</v>
      </c>
      <c r="F24" s="230" t="s">
        <v>201</v>
      </c>
      <c r="G24" s="230" t="s">
        <v>224</v>
      </c>
      <c r="H24" s="230"/>
      <c r="I24" s="230" t="s">
        <v>225</v>
      </c>
    </row>
    <row r="25" spans="1:9" ht="23.25" customHeight="1">
      <c r="A25" s="239">
        <v>5.4</v>
      </c>
      <c r="B25" s="226" t="s">
        <v>226</v>
      </c>
      <c r="C25" s="230">
        <v>3880800</v>
      </c>
      <c r="D25" s="230">
        <v>4225005</v>
      </c>
      <c r="E25" s="231">
        <f>+(D25-C25)/C25%</f>
        <v>8.8694341372912806</v>
      </c>
      <c r="F25" s="230" t="s">
        <v>227</v>
      </c>
      <c r="G25" s="230"/>
      <c r="H25" s="230" t="s">
        <v>201</v>
      </c>
      <c r="I25" s="230"/>
    </row>
    <row r="26" spans="1:9" ht="70.5" customHeight="1">
      <c r="A26" s="239">
        <v>5.5</v>
      </c>
      <c r="B26" s="226" t="s">
        <v>228</v>
      </c>
      <c r="C26" s="230">
        <v>6174711</v>
      </c>
      <c r="D26" s="230">
        <v>4026669</v>
      </c>
      <c r="E26" s="231">
        <f>+(D26-C26)/C26%</f>
        <v>-34.787733385416743</v>
      </c>
      <c r="F26" s="230" t="s">
        <v>229</v>
      </c>
      <c r="G26" s="230"/>
      <c r="H26" s="230" t="s">
        <v>230</v>
      </c>
      <c r="I26" s="230" t="s">
        <v>231</v>
      </c>
    </row>
    <row r="27" spans="1:9">
      <c r="A27" s="239">
        <v>5.6</v>
      </c>
      <c r="B27" s="226" t="s">
        <v>232</v>
      </c>
      <c r="C27" s="230">
        <v>0</v>
      </c>
      <c r="D27" s="230">
        <v>0</v>
      </c>
      <c r="E27" s="231"/>
      <c r="F27" s="230"/>
      <c r="G27" s="230"/>
      <c r="H27" s="230"/>
      <c r="I27" s="230"/>
    </row>
    <row r="28" spans="1:9" ht="25.5">
      <c r="A28" s="239">
        <v>5.7</v>
      </c>
      <c r="B28" s="226" t="s">
        <v>233</v>
      </c>
      <c r="C28" s="230">
        <v>12000</v>
      </c>
      <c r="D28" s="230">
        <v>14250</v>
      </c>
      <c r="E28" s="231">
        <f>+(D28-C28)/C28%</f>
        <v>18.75</v>
      </c>
      <c r="F28" s="230" t="s">
        <v>201</v>
      </c>
      <c r="G28" s="230" t="s">
        <v>234</v>
      </c>
      <c r="H28" s="230" t="s">
        <v>234</v>
      </c>
      <c r="I28" s="230" t="s">
        <v>234</v>
      </c>
    </row>
    <row r="29" spans="1:9">
      <c r="A29" s="239" t="s">
        <v>196</v>
      </c>
      <c r="B29" s="226" t="s">
        <v>196</v>
      </c>
      <c r="C29" s="230">
        <v>0</v>
      </c>
      <c r="D29" s="230">
        <v>0</v>
      </c>
      <c r="E29" s="231"/>
      <c r="F29" s="230"/>
      <c r="G29" s="230"/>
      <c r="H29" s="230"/>
      <c r="I29" s="230"/>
    </row>
    <row r="30" spans="1:9" ht="25.5">
      <c r="A30" s="239"/>
      <c r="B30" s="229" t="s">
        <v>235</v>
      </c>
      <c r="C30" s="236">
        <f>SUM(C22:C29)</f>
        <v>47520132</v>
      </c>
      <c r="D30" s="236">
        <f>SUM(D22:D29)</f>
        <v>48569775</v>
      </c>
      <c r="E30" s="240"/>
      <c r="F30" s="237"/>
      <c r="G30" s="237"/>
      <c r="H30" s="237"/>
      <c r="I30" s="237"/>
    </row>
    <row r="31" spans="1:9">
      <c r="A31" s="223">
        <v>6</v>
      </c>
      <c r="B31" s="229" t="s">
        <v>236</v>
      </c>
      <c r="C31" s="230">
        <v>0</v>
      </c>
      <c r="D31" s="230">
        <v>0</v>
      </c>
      <c r="E31" s="231"/>
      <c r="F31" s="226"/>
      <c r="G31" s="226"/>
      <c r="H31" s="226"/>
      <c r="I31" s="226"/>
    </row>
    <row r="32" spans="1:9" ht="38.25">
      <c r="A32" s="239" t="s">
        <v>237</v>
      </c>
      <c r="B32" s="226" t="s">
        <v>238</v>
      </c>
      <c r="C32" s="230">
        <v>394988629</v>
      </c>
      <c r="D32" s="230">
        <v>520811821</v>
      </c>
      <c r="E32" s="231">
        <f>+(D32-C32)/C32%</f>
        <v>31.854889675824062</v>
      </c>
      <c r="F32" s="230" t="s">
        <v>239</v>
      </c>
      <c r="G32" s="230" t="s">
        <v>239</v>
      </c>
      <c r="H32" s="230" t="s">
        <v>239</v>
      </c>
      <c r="I32" s="241" t="s">
        <v>240</v>
      </c>
    </row>
    <row r="33" spans="1:9" ht="43.5" customHeight="1">
      <c r="A33" s="239">
        <v>6.2</v>
      </c>
      <c r="B33" s="226" t="s">
        <v>241</v>
      </c>
      <c r="C33" s="230">
        <v>13420076</v>
      </c>
      <c r="D33" s="230">
        <v>19417973</v>
      </c>
      <c r="E33" s="231">
        <f>+(D33-C33)/C33%</f>
        <v>44.693465223296798</v>
      </c>
      <c r="F33" s="230" t="s">
        <v>242</v>
      </c>
      <c r="G33" s="230" t="s">
        <v>201</v>
      </c>
      <c r="H33" s="230" t="s">
        <v>243</v>
      </c>
      <c r="I33" s="230" t="s">
        <v>242</v>
      </c>
    </row>
    <row r="34" spans="1:9" ht="51">
      <c r="A34" s="239">
        <v>6.3</v>
      </c>
      <c r="B34" s="226" t="s">
        <v>244</v>
      </c>
      <c r="C34" s="230">
        <v>19959536</v>
      </c>
      <c r="D34" s="230">
        <v>51742994</v>
      </c>
      <c r="E34" s="231">
        <f>+(D34-C34)/C34%</f>
        <v>159.23946328211238</v>
      </c>
      <c r="F34" s="230" t="s">
        <v>239</v>
      </c>
      <c r="G34" s="230" t="s">
        <v>239</v>
      </c>
      <c r="H34" s="230" t="s">
        <v>239</v>
      </c>
      <c r="I34" s="242" t="s">
        <v>245</v>
      </c>
    </row>
    <row r="35" spans="1:9" ht="25.5">
      <c r="A35" s="239">
        <v>6.4</v>
      </c>
      <c r="B35" s="226" t="s">
        <v>246</v>
      </c>
      <c r="C35" s="230">
        <v>493596</v>
      </c>
      <c r="D35" s="230">
        <v>0</v>
      </c>
      <c r="E35" s="231">
        <f>+(D35-C35)/C35%</f>
        <v>-100</v>
      </c>
      <c r="F35" s="230" t="s">
        <v>239</v>
      </c>
      <c r="G35" s="230" t="s">
        <v>239</v>
      </c>
      <c r="H35" s="230" t="s">
        <v>239</v>
      </c>
      <c r="I35" s="230" t="s">
        <v>247</v>
      </c>
    </row>
    <row r="36" spans="1:9">
      <c r="A36" s="239">
        <v>6.5</v>
      </c>
      <c r="B36" s="226" t="s">
        <v>248</v>
      </c>
      <c r="C36" s="230">
        <v>0</v>
      </c>
      <c r="D36" s="230">
        <v>0</v>
      </c>
      <c r="E36" s="231"/>
      <c r="F36" s="230"/>
      <c r="G36" s="230"/>
      <c r="H36" s="230"/>
      <c r="I36" s="230"/>
    </row>
    <row r="37" spans="1:9" ht="63.75">
      <c r="A37" s="239">
        <v>6.6</v>
      </c>
      <c r="B37" s="226" t="s">
        <v>249</v>
      </c>
      <c r="C37" s="230">
        <v>15460605</v>
      </c>
      <c r="D37" s="230">
        <v>19959700</v>
      </c>
      <c r="E37" s="231">
        <f>+(D37-C37)/C37%</f>
        <v>29.100381259336231</v>
      </c>
      <c r="F37" s="230" t="s">
        <v>239</v>
      </c>
      <c r="G37" s="230" t="s">
        <v>239</v>
      </c>
      <c r="H37" s="230" t="s">
        <v>239</v>
      </c>
      <c r="I37" s="241" t="s">
        <v>250</v>
      </c>
    </row>
    <row r="38" spans="1:9">
      <c r="A38" s="239"/>
      <c r="B38" s="229" t="s">
        <v>251</v>
      </c>
      <c r="C38" s="236">
        <f>SUM(C32:C37)</f>
        <v>444322442</v>
      </c>
      <c r="D38" s="236">
        <f>SUM(D32:D37)</f>
        <v>611932488</v>
      </c>
      <c r="E38" s="238"/>
      <c r="F38" s="236"/>
      <c r="G38" s="236"/>
      <c r="H38" s="236"/>
      <c r="I38" s="236"/>
    </row>
    <row r="39" spans="1:9" s="243" customFormat="1">
      <c r="A39" s="239">
        <v>7</v>
      </c>
      <c r="B39" s="226" t="s">
        <v>252</v>
      </c>
      <c r="C39" s="230">
        <v>2622</v>
      </c>
      <c r="D39" s="230">
        <v>0</v>
      </c>
      <c r="E39" s="231"/>
      <c r="F39" s="230"/>
      <c r="G39" s="230"/>
      <c r="H39" s="230"/>
      <c r="I39" s="230"/>
    </row>
    <row r="40" spans="1:9">
      <c r="A40" s="239"/>
      <c r="B40" s="226"/>
      <c r="C40" s="230">
        <v>0</v>
      </c>
      <c r="D40" s="230">
        <v>0</v>
      </c>
      <c r="E40" s="231"/>
      <c r="F40" s="230"/>
      <c r="G40" s="230"/>
      <c r="H40" s="230"/>
      <c r="I40" s="230"/>
    </row>
    <row r="41" spans="1:9">
      <c r="A41" s="239"/>
      <c r="B41" s="226"/>
      <c r="C41" s="230">
        <v>0</v>
      </c>
      <c r="D41" s="230">
        <v>0</v>
      </c>
      <c r="E41" s="231"/>
      <c r="F41" s="230"/>
      <c r="G41" s="230"/>
      <c r="H41" s="230"/>
      <c r="I41" s="230"/>
    </row>
    <row r="42" spans="1:9" ht="38.25">
      <c r="A42" s="239">
        <v>9.1</v>
      </c>
      <c r="B42" s="226" t="s">
        <v>253</v>
      </c>
      <c r="C42" s="230">
        <v>12172799</v>
      </c>
      <c r="D42" s="230">
        <v>37545725</v>
      </c>
      <c r="E42" s="231">
        <f>+(D42-C42)/C42%</f>
        <v>208.43953802243837</v>
      </c>
      <c r="F42" s="230" t="s">
        <v>254</v>
      </c>
      <c r="G42" s="230" t="s">
        <v>254</v>
      </c>
      <c r="H42" s="230" t="s">
        <v>254</v>
      </c>
      <c r="I42" s="230" t="s">
        <v>254</v>
      </c>
    </row>
    <row r="43" spans="1:9" ht="13.5" customHeight="1">
      <c r="A43" s="239"/>
      <c r="B43" s="226"/>
      <c r="C43" s="230">
        <v>0</v>
      </c>
      <c r="D43" s="230">
        <v>0</v>
      </c>
      <c r="E43" s="231"/>
      <c r="F43" s="230"/>
      <c r="G43" s="230"/>
      <c r="H43" s="230"/>
      <c r="I43" s="230"/>
    </row>
    <row r="44" spans="1:9" ht="41.25" customHeight="1">
      <c r="A44" s="239">
        <v>10</v>
      </c>
      <c r="B44" s="229" t="s">
        <v>255</v>
      </c>
      <c r="C44" s="230">
        <v>12146888</v>
      </c>
      <c r="D44" s="230">
        <v>13603417</v>
      </c>
      <c r="E44" s="231">
        <f>+(D44-C44)/C44%</f>
        <v>11.990964270025376</v>
      </c>
      <c r="F44" s="230" t="s">
        <v>256</v>
      </c>
      <c r="G44" s="230" t="s">
        <v>201</v>
      </c>
      <c r="H44" s="230" t="s">
        <v>201</v>
      </c>
      <c r="I44" s="230" t="s">
        <v>257</v>
      </c>
    </row>
    <row r="45" spans="1:9">
      <c r="A45" s="239">
        <v>11</v>
      </c>
      <c r="B45" s="229" t="s">
        <v>258</v>
      </c>
      <c r="C45" s="236">
        <f>C11+C16+C18+C19+C30+C38+C39+C42+C44</f>
        <v>832054839</v>
      </c>
      <c r="D45" s="236">
        <f>D11+D16+D18+D19+D30+D38+D39+D42+D44</f>
        <v>992575746</v>
      </c>
      <c r="E45" s="238"/>
      <c r="F45" s="236"/>
      <c r="G45" s="236"/>
      <c r="H45" s="236"/>
      <c r="I45" s="236"/>
    </row>
    <row r="46" spans="1:9" ht="25.5">
      <c r="A46" s="239">
        <v>12</v>
      </c>
      <c r="B46" s="229" t="s">
        <v>259</v>
      </c>
      <c r="C46" s="230">
        <v>26166580</v>
      </c>
      <c r="D46" s="230">
        <v>38840641</v>
      </c>
      <c r="E46" s="231">
        <f>+(D46-C46)/C46%</f>
        <v>48.436062336002642</v>
      </c>
      <c r="F46" s="236"/>
      <c r="G46" s="236"/>
      <c r="H46" s="236"/>
      <c r="I46" s="230" t="s">
        <v>260</v>
      </c>
    </row>
    <row r="47" spans="1:9">
      <c r="A47" s="239">
        <v>13</v>
      </c>
      <c r="B47" s="229" t="s">
        <v>261</v>
      </c>
      <c r="C47" s="236">
        <f>C45-C46</f>
        <v>805888259</v>
      </c>
      <c r="D47" s="236">
        <f>D45-D46</f>
        <v>953735105</v>
      </c>
      <c r="E47" s="229"/>
      <c r="F47" s="229"/>
      <c r="G47" s="229"/>
      <c r="H47" s="229"/>
      <c r="I47" s="229"/>
    </row>
    <row r="48" spans="1:9" ht="51">
      <c r="A48" s="239">
        <v>14</v>
      </c>
      <c r="B48" s="226" t="s">
        <v>262</v>
      </c>
      <c r="C48" s="230"/>
      <c r="D48" s="230"/>
      <c r="E48" s="226"/>
      <c r="F48" s="226"/>
      <c r="G48" s="226"/>
      <c r="H48" s="226"/>
      <c r="I48" s="226"/>
    </row>
  </sheetData>
  <mergeCells count="5">
    <mergeCell ref="F6:I6"/>
    <mergeCell ref="I9:L9"/>
    <mergeCell ref="F14:F15"/>
    <mergeCell ref="G14:G15"/>
    <mergeCell ref="H14:H15"/>
  </mergeCells>
  <printOptions horizontalCentered="1"/>
  <pageMargins left="0.47244094488188981" right="0.74803149606299213" top="0.44" bottom="0.4" header="0.47" footer="0.4"/>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2:I48"/>
  <sheetViews>
    <sheetView view="pageBreakPreview" zoomScaleNormal="100" zoomScaleSheetLayoutView="100" workbookViewId="0">
      <pane xSplit="2" ySplit="8" topLeftCell="C9" activePane="bottomRight" state="frozen"/>
      <selection activeCell="N11" sqref="N11"/>
      <selection pane="topRight" activeCell="N11" sqref="N11"/>
      <selection pane="bottomLeft" activeCell="N11" sqref="N11"/>
      <selection pane="bottomRight" activeCell="N11" sqref="N11"/>
    </sheetView>
  </sheetViews>
  <sheetFormatPr defaultRowHeight="12.75"/>
  <cols>
    <col min="1" max="1" width="6.33203125" style="214" customWidth="1"/>
    <col min="2" max="2" width="34.5" style="217" customWidth="1"/>
    <col min="3" max="3" width="16" style="217" customWidth="1"/>
    <col min="4" max="4" width="15.83203125" style="217" customWidth="1"/>
    <col min="5" max="5" width="15.1640625" style="217" customWidth="1"/>
    <col min="6" max="6" width="52.5" style="217" customWidth="1"/>
    <col min="7" max="7" width="7.1640625" style="217" customWidth="1"/>
    <col min="8" max="8" width="18.6640625" style="217" customWidth="1"/>
    <col min="9" max="41" width="2.33203125" style="217" bestFit="1" customWidth="1"/>
    <col min="42" max="16384" width="9.33203125" style="217"/>
  </cols>
  <sheetData>
    <row r="2" spans="1:9" ht="15.75">
      <c r="B2" s="215" t="s">
        <v>185</v>
      </c>
      <c r="C2" s="216"/>
      <c r="D2" s="216"/>
    </row>
    <row r="3" spans="1:9" ht="15">
      <c r="B3" s="218" t="s">
        <v>186</v>
      </c>
      <c r="C3" s="218"/>
      <c r="D3" s="218"/>
    </row>
    <row r="4" spans="1:9" ht="4.5" customHeight="1">
      <c r="B4" s="218"/>
      <c r="C4" s="219"/>
      <c r="D4" s="219"/>
    </row>
    <row r="5" spans="1:9" ht="15">
      <c r="B5" s="220" t="s">
        <v>187</v>
      </c>
      <c r="C5" s="220" t="s">
        <v>188</v>
      </c>
      <c r="D5" s="221"/>
    </row>
    <row r="6" spans="1:9" ht="15">
      <c r="B6" s="220"/>
      <c r="C6" s="221"/>
      <c r="D6" s="221"/>
      <c r="F6" s="214"/>
      <c r="G6" s="244"/>
      <c r="H6" s="244"/>
      <c r="I6" s="244"/>
    </row>
    <row r="7" spans="1:9" ht="6.75" customHeight="1"/>
    <row r="8" spans="1:9" s="225" customFormat="1" ht="24" customHeight="1">
      <c r="A8" s="223" t="s">
        <v>189</v>
      </c>
      <c r="B8" s="223" t="s">
        <v>190</v>
      </c>
      <c r="C8" s="224" t="s">
        <v>76</v>
      </c>
      <c r="D8" s="224" t="s">
        <v>63</v>
      </c>
      <c r="E8" s="224" t="s">
        <v>194</v>
      </c>
      <c r="F8" s="224" t="s">
        <v>194</v>
      </c>
    </row>
    <row r="9" spans="1:9">
      <c r="A9" s="223" t="s">
        <v>196</v>
      </c>
      <c r="B9" s="223">
        <v>1</v>
      </c>
      <c r="C9" s="223"/>
      <c r="D9" s="223"/>
      <c r="E9" s="226"/>
      <c r="F9" s="214" t="s">
        <v>197</v>
      </c>
    </row>
    <row r="10" spans="1:9">
      <c r="A10" s="223" t="s">
        <v>198</v>
      </c>
      <c r="B10" s="229" t="s">
        <v>199</v>
      </c>
      <c r="C10" s="226"/>
      <c r="D10" s="226"/>
      <c r="E10" s="226"/>
      <c r="F10" s="226"/>
    </row>
    <row r="11" spans="1:9" ht="25.5">
      <c r="A11" s="223">
        <v>1</v>
      </c>
      <c r="B11" s="229" t="s">
        <v>200</v>
      </c>
      <c r="C11" s="230">
        <v>26593507</v>
      </c>
      <c r="D11" s="230">
        <v>90409781</v>
      </c>
      <c r="E11" s="231">
        <f>+(D11-C11)/C11%</f>
        <v>239.9693804957729</v>
      </c>
      <c r="F11" s="230" t="s">
        <v>204</v>
      </c>
    </row>
    <row r="12" spans="1:9">
      <c r="A12" s="223"/>
      <c r="B12" s="229"/>
      <c r="C12" s="230">
        <v>0</v>
      </c>
      <c r="D12" s="230">
        <v>0</v>
      </c>
      <c r="E12" s="231"/>
      <c r="F12" s="226"/>
    </row>
    <row r="13" spans="1:9">
      <c r="A13" s="223">
        <v>2</v>
      </c>
      <c r="B13" s="229" t="s">
        <v>205</v>
      </c>
      <c r="C13" s="230">
        <v>0</v>
      </c>
      <c r="D13" s="230">
        <v>0</v>
      </c>
      <c r="E13" s="231"/>
      <c r="F13" s="226"/>
      <c r="H13" s="232"/>
    </row>
    <row r="14" spans="1:9" ht="63.75">
      <c r="A14" s="223">
        <v>2.1</v>
      </c>
      <c r="B14" s="229" t="s">
        <v>206</v>
      </c>
      <c r="C14" s="230">
        <v>43616122</v>
      </c>
      <c r="D14" s="230">
        <v>38487252</v>
      </c>
      <c r="E14" s="231">
        <f>+(D14-C14)/C14%</f>
        <v>-11.759115127199983</v>
      </c>
      <c r="F14" s="245" t="s">
        <v>263</v>
      </c>
    </row>
    <row r="15" spans="1:9" ht="25.5">
      <c r="A15" s="223">
        <v>2.2000000000000002</v>
      </c>
      <c r="B15" s="229" t="s">
        <v>209</v>
      </c>
      <c r="C15" s="230">
        <v>72231729</v>
      </c>
      <c r="D15" s="230">
        <v>69367034</v>
      </c>
      <c r="E15" s="231">
        <f>+(D15-C15)/C15%</f>
        <v>-3.9659787182998207</v>
      </c>
      <c r="F15" s="245"/>
    </row>
    <row r="16" spans="1:9" ht="25.5">
      <c r="A16" s="223"/>
      <c r="B16" s="229" t="s">
        <v>211</v>
      </c>
      <c r="C16" s="236">
        <f>C14+C15</f>
        <v>115847851</v>
      </c>
      <c r="D16" s="236">
        <f>D14+D15</f>
        <v>107854286</v>
      </c>
      <c r="E16" s="231">
        <f>+(D16-C16)/C16%</f>
        <v>-6.9000546242329515</v>
      </c>
      <c r="F16" s="237"/>
    </row>
    <row r="17" spans="1:6">
      <c r="A17" s="223"/>
      <c r="B17" s="229"/>
      <c r="C17" s="230">
        <v>0</v>
      </c>
      <c r="D17" s="230">
        <v>0</v>
      </c>
      <c r="E17" s="231"/>
      <c r="F17" s="226"/>
    </row>
    <row r="18" spans="1:6" ht="219" customHeight="1">
      <c r="A18" s="223">
        <v>3</v>
      </c>
      <c r="B18" s="229" t="s">
        <v>212</v>
      </c>
      <c r="C18" s="230">
        <v>30049774</v>
      </c>
      <c r="D18" s="230">
        <v>41158746</v>
      </c>
      <c r="E18" s="231">
        <f>+(D18-C18)/C18%</f>
        <v>36.968570878436559</v>
      </c>
      <c r="F18" s="242" t="s">
        <v>264</v>
      </c>
    </row>
    <row r="19" spans="1:6" ht="89.25">
      <c r="A19" s="223">
        <v>4</v>
      </c>
      <c r="B19" s="229" t="s">
        <v>215</v>
      </c>
      <c r="C19" s="230">
        <v>67665422</v>
      </c>
      <c r="D19" s="230">
        <v>76467143</v>
      </c>
      <c r="E19" s="231">
        <f>+(D19-C19)/C19%</f>
        <v>13.007708723075725</v>
      </c>
      <c r="F19" s="226" t="s">
        <v>216</v>
      </c>
    </row>
    <row r="20" spans="1:6">
      <c r="A20" s="223"/>
      <c r="B20" s="229"/>
      <c r="C20" s="230">
        <v>0</v>
      </c>
      <c r="D20" s="230">
        <v>0</v>
      </c>
      <c r="E20" s="238"/>
      <c r="F20" s="236"/>
    </row>
    <row r="21" spans="1:6">
      <c r="A21" s="223">
        <v>5</v>
      </c>
      <c r="B21" s="229" t="s">
        <v>218</v>
      </c>
      <c r="C21" s="230">
        <v>0</v>
      </c>
      <c r="D21" s="230">
        <v>0</v>
      </c>
      <c r="E21" s="238"/>
      <c r="F21" s="236"/>
    </row>
    <row r="22" spans="1:6">
      <c r="A22" s="239">
        <v>5.0999999999999996</v>
      </c>
      <c r="B22" s="226" t="s">
        <v>219</v>
      </c>
      <c r="C22" s="230">
        <v>5246784</v>
      </c>
      <c r="D22" s="230">
        <v>6259734</v>
      </c>
      <c r="E22" s="231">
        <f t="shared" ref="E22:E28" si="0">+(D22-C22)/C22%</f>
        <v>19.306112086946978</v>
      </c>
      <c r="F22" s="230"/>
    </row>
    <row r="23" spans="1:6">
      <c r="A23" s="239">
        <v>5.2</v>
      </c>
      <c r="B23" s="226" t="s">
        <v>222</v>
      </c>
      <c r="C23" s="230">
        <v>26474264</v>
      </c>
      <c r="D23" s="230">
        <v>26476732</v>
      </c>
      <c r="E23" s="231">
        <f t="shared" si="0"/>
        <v>9.3222610456706184E-3</v>
      </c>
      <c r="F23" s="230"/>
    </row>
    <row r="24" spans="1:6">
      <c r="A24" s="239">
        <v>5.3</v>
      </c>
      <c r="B24" s="226" t="s">
        <v>223</v>
      </c>
      <c r="C24" s="230">
        <v>6501541</v>
      </c>
      <c r="D24" s="230">
        <v>4716155</v>
      </c>
      <c r="E24" s="231">
        <f t="shared" si="0"/>
        <v>-27.460966561619774</v>
      </c>
      <c r="F24" s="230"/>
    </row>
    <row r="25" spans="1:6" ht="25.5">
      <c r="A25" s="239">
        <v>5.4</v>
      </c>
      <c r="B25" s="226" t="s">
        <v>226</v>
      </c>
      <c r="C25" s="230">
        <v>3751401</v>
      </c>
      <c r="D25" s="230">
        <v>3880800</v>
      </c>
      <c r="E25" s="231">
        <f t="shared" si="0"/>
        <v>3.4493513223459713</v>
      </c>
      <c r="F25" s="230"/>
    </row>
    <row r="26" spans="1:6" ht="25.5">
      <c r="A26" s="239">
        <v>5.5</v>
      </c>
      <c r="B26" s="226" t="s">
        <v>228</v>
      </c>
      <c r="C26" s="230">
        <v>1778965</v>
      </c>
      <c r="D26" s="230">
        <v>6174711</v>
      </c>
      <c r="E26" s="231">
        <f t="shared" si="0"/>
        <v>247.09569890357594</v>
      </c>
      <c r="F26" s="230" t="s">
        <v>230</v>
      </c>
    </row>
    <row r="27" spans="1:6">
      <c r="A27" s="239">
        <v>5.6</v>
      </c>
      <c r="B27" s="226" t="s">
        <v>232</v>
      </c>
      <c r="C27" s="230">
        <v>0</v>
      </c>
      <c r="D27" s="230">
        <v>0</v>
      </c>
      <c r="E27" s="231"/>
      <c r="F27" s="230"/>
    </row>
    <row r="28" spans="1:6">
      <c r="A28" s="239">
        <v>5.7</v>
      </c>
      <c r="B28" s="226" t="s">
        <v>233</v>
      </c>
      <c r="C28" s="230">
        <v>6750</v>
      </c>
      <c r="D28" s="230">
        <v>12000</v>
      </c>
      <c r="E28" s="231">
        <f t="shared" si="0"/>
        <v>77.777777777777771</v>
      </c>
      <c r="F28" s="230" t="s">
        <v>234</v>
      </c>
    </row>
    <row r="29" spans="1:6">
      <c r="A29" s="239" t="s">
        <v>196</v>
      </c>
      <c r="B29" s="226" t="s">
        <v>196</v>
      </c>
      <c r="C29" s="230">
        <v>0</v>
      </c>
      <c r="D29" s="230">
        <v>0</v>
      </c>
      <c r="E29" s="231"/>
      <c r="F29" s="230"/>
    </row>
    <row r="30" spans="1:6" ht="25.5">
      <c r="A30" s="239"/>
      <c r="B30" s="229" t="s">
        <v>235</v>
      </c>
      <c r="C30" s="236">
        <f>SUM(C22:C29)</f>
        <v>43759705</v>
      </c>
      <c r="D30" s="236">
        <f>SUM(D22:D29)</f>
        <v>47520132</v>
      </c>
      <c r="E30" s="240"/>
      <c r="F30" s="237"/>
    </row>
    <row r="31" spans="1:6">
      <c r="A31" s="223">
        <v>6</v>
      </c>
      <c r="B31" s="229" t="s">
        <v>236</v>
      </c>
      <c r="C31" s="230">
        <v>0</v>
      </c>
      <c r="D31" s="230">
        <v>0</v>
      </c>
      <c r="E31" s="231"/>
      <c r="F31" s="226"/>
    </row>
    <row r="32" spans="1:6">
      <c r="A32" s="239" t="s">
        <v>237</v>
      </c>
      <c r="B32" s="226" t="s">
        <v>238</v>
      </c>
      <c r="C32" s="230">
        <v>456745566</v>
      </c>
      <c r="D32" s="230">
        <v>394988629</v>
      </c>
      <c r="E32" s="231">
        <f>+(D32-C32)/C32%</f>
        <v>-13.521080793590013</v>
      </c>
      <c r="F32" s="230"/>
    </row>
    <row r="33" spans="1:6" ht="38.25">
      <c r="A33" s="239">
        <v>6.2</v>
      </c>
      <c r="B33" s="226" t="s">
        <v>241</v>
      </c>
      <c r="C33" s="230">
        <v>35565814</v>
      </c>
      <c r="D33" s="230">
        <v>13420076</v>
      </c>
      <c r="E33" s="231">
        <f>+(D33-C33)/C33%</f>
        <v>-62.26692295022405</v>
      </c>
      <c r="F33" s="230" t="s">
        <v>265</v>
      </c>
    </row>
    <row r="34" spans="1:6">
      <c r="A34" s="239">
        <v>6.3</v>
      </c>
      <c r="B34" s="226" t="s">
        <v>244</v>
      </c>
      <c r="C34" s="230">
        <v>21166993</v>
      </c>
      <c r="D34" s="230">
        <v>19959536</v>
      </c>
      <c r="E34" s="231">
        <f>+(D34-C34)/C34%</f>
        <v>-5.7044333127525482</v>
      </c>
      <c r="F34" s="230"/>
    </row>
    <row r="35" spans="1:6">
      <c r="A35" s="239">
        <v>6.4</v>
      </c>
      <c r="B35" s="226" t="s">
        <v>246</v>
      </c>
      <c r="C35" s="230">
        <v>2442898</v>
      </c>
      <c r="D35" s="230">
        <v>493596</v>
      </c>
      <c r="E35" s="231">
        <f>+(D35-C35)/C35%</f>
        <v>-79.794653726844103</v>
      </c>
      <c r="F35" s="230" t="s">
        <v>247</v>
      </c>
    </row>
    <row r="36" spans="1:6">
      <c r="A36" s="239">
        <v>6.5</v>
      </c>
      <c r="B36" s="226" t="s">
        <v>248</v>
      </c>
      <c r="C36" s="230">
        <v>0</v>
      </c>
      <c r="D36" s="230">
        <v>0</v>
      </c>
      <c r="E36" s="231"/>
      <c r="F36" s="230"/>
    </row>
    <row r="37" spans="1:6">
      <c r="A37" s="239">
        <v>6.6</v>
      </c>
      <c r="B37" s="226" t="s">
        <v>249</v>
      </c>
      <c r="C37" s="230">
        <v>13971814</v>
      </c>
      <c r="D37" s="230">
        <v>15460605</v>
      </c>
      <c r="E37" s="231">
        <f>+(D37-C37)/C37%</f>
        <v>10.655674345507318</v>
      </c>
      <c r="F37" s="230" t="s">
        <v>266</v>
      </c>
    </row>
    <row r="38" spans="1:6">
      <c r="A38" s="239"/>
      <c r="B38" s="229" t="s">
        <v>251</v>
      </c>
      <c r="C38" s="236">
        <f>SUM(C32:C37)</f>
        <v>529893085</v>
      </c>
      <c r="D38" s="236">
        <f>SUM(D32:D37)</f>
        <v>444322442</v>
      </c>
      <c r="E38" s="238"/>
      <c r="F38" s="236"/>
    </row>
    <row r="39" spans="1:6" s="243" customFormat="1">
      <c r="A39" s="239">
        <v>7</v>
      </c>
      <c r="B39" s="226" t="s">
        <v>252</v>
      </c>
      <c r="C39" s="230">
        <v>1798</v>
      </c>
      <c r="D39" s="230">
        <v>2622</v>
      </c>
      <c r="E39" s="231"/>
      <c r="F39" s="230"/>
    </row>
    <row r="40" spans="1:6">
      <c r="A40" s="239"/>
      <c r="B40" s="226"/>
      <c r="C40" s="230">
        <v>0</v>
      </c>
      <c r="D40" s="230">
        <v>0</v>
      </c>
      <c r="E40" s="231"/>
      <c r="F40" s="230"/>
    </row>
    <row r="41" spans="1:6">
      <c r="A41" s="239"/>
      <c r="B41" s="226"/>
      <c r="C41" s="230">
        <v>0</v>
      </c>
      <c r="D41" s="230">
        <v>0</v>
      </c>
      <c r="E41" s="231"/>
      <c r="F41" s="230"/>
    </row>
    <row r="42" spans="1:6">
      <c r="A42" s="239">
        <v>9.1</v>
      </c>
      <c r="B42" s="226" t="s">
        <v>253</v>
      </c>
      <c r="C42" s="230">
        <v>19897079</v>
      </c>
      <c r="D42" s="230">
        <v>12172799</v>
      </c>
      <c r="E42" s="231">
        <f>+(D42-C42)/C42%</f>
        <v>-38.821175711268971</v>
      </c>
      <c r="F42" s="230" t="s">
        <v>254</v>
      </c>
    </row>
    <row r="43" spans="1:6" ht="13.5" customHeight="1">
      <c r="A43" s="239"/>
      <c r="B43" s="226"/>
      <c r="C43" s="230">
        <v>0</v>
      </c>
      <c r="D43" s="230">
        <v>0</v>
      </c>
      <c r="E43" s="231"/>
      <c r="F43" s="230"/>
    </row>
    <row r="44" spans="1:6">
      <c r="A44" s="239">
        <v>10</v>
      </c>
      <c r="B44" s="229" t="s">
        <v>255</v>
      </c>
      <c r="C44" s="230">
        <v>12337999</v>
      </c>
      <c r="D44" s="230">
        <v>12146888</v>
      </c>
      <c r="E44" s="231">
        <f>+(D44-C44)/C44%</f>
        <v>-1.5489626802530945</v>
      </c>
      <c r="F44" s="230"/>
    </row>
    <row r="45" spans="1:6">
      <c r="A45" s="239">
        <v>11</v>
      </c>
      <c r="B45" s="229" t="s">
        <v>258</v>
      </c>
      <c r="C45" s="236">
        <f>C11+C16+C18+C19+C30+C38+C39+C42+C44</f>
        <v>846046220</v>
      </c>
      <c r="D45" s="236">
        <f>D11+D16+D18+D19+D30+D38+D39+D42+D44</f>
        <v>832054839</v>
      </c>
      <c r="E45" s="236"/>
      <c r="F45" s="236"/>
    </row>
    <row r="46" spans="1:6">
      <c r="A46" s="239">
        <v>12</v>
      </c>
      <c r="B46" s="229" t="s">
        <v>259</v>
      </c>
      <c r="C46" s="230">
        <v>22138109</v>
      </c>
      <c r="D46" s="230">
        <v>26166580</v>
      </c>
      <c r="E46" s="231">
        <f>+(D46-C46)/C46%</f>
        <v>18.196996861836755</v>
      </c>
      <c r="F46" s="230" t="s">
        <v>267</v>
      </c>
    </row>
    <row r="47" spans="1:6">
      <c r="A47" s="239">
        <v>13</v>
      </c>
      <c r="B47" s="229" t="s">
        <v>261</v>
      </c>
      <c r="C47" s="236">
        <f>C45-C46</f>
        <v>823908111</v>
      </c>
      <c r="D47" s="236">
        <f>D45-D46</f>
        <v>805888259</v>
      </c>
      <c r="E47" s="229"/>
      <c r="F47" s="229"/>
    </row>
    <row r="48" spans="1:6" ht="51">
      <c r="A48" s="239">
        <v>14</v>
      </c>
      <c r="B48" s="226" t="s">
        <v>262</v>
      </c>
      <c r="C48" s="230"/>
      <c r="D48" s="230"/>
      <c r="E48" s="226"/>
      <c r="F48" s="226"/>
    </row>
  </sheetData>
  <printOptions horizontalCentered="1"/>
  <pageMargins left="0.47244094488188981" right="0.65" top="0.54" bottom="0.55118110236220474" header="0.59" footer="0.51181102362204722"/>
  <pageSetup paperSize="9" scale="70" orientation="portrait"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2:F48"/>
  <sheetViews>
    <sheetView view="pageBreakPreview" zoomScaleNormal="100" zoomScaleSheetLayoutView="100" workbookViewId="0">
      <pane xSplit="2" ySplit="8" topLeftCell="C9" activePane="bottomRight" state="frozen"/>
      <selection activeCell="N11" sqref="N11"/>
      <selection pane="topRight" activeCell="N11" sqref="N11"/>
      <selection pane="bottomLeft" activeCell="N11" sqref="N11"/>
      <selection pane="bottomRight" activeCell="N11" sqref="N11"/>
    </sheetView>
  </sheetViews>
  <sheetFormatPr defaultRowHeight="12.75"/>
  <cols>
    <col min="1" max="1" width="5.6640625" style="214" customWidth="1"/>
    <col min="2" max="2" width="35.33203125" style="217" customWidth="1"/>
    <col min="3" max="3" width="17" style="217" customWidth="1"/>
    <col min="4" max="4" width="16" style="217" customWidth="1"/>
    <col min="5" max="5" width="15.33203125" style="217" customWidth="1"/>
    <col min="6" max="6" width="43.33203125" style="217" customWidth="1"/>
    <col min="7" max="7" width="7.1640625" style="217" customWidth="1"/>
    <col min="8" max="36" width="2.33203125" style="217" bestFit="1" customWidth="1"/>
    <col min="37" max="16384" width="9.33203125" style="217"/>
  </cols>
  <sheetData>
    <row r="2" spans="1:6" ht="15.75">
      <c r="B2" s="215" t="s">
        <v>185</v>
      </c>
      <c r="C2" s="216"/>
      <c r="D2" s="216"/>
      <c r="E2" s="216"/>
      <c r="F2" s="216"/>
    </row>
    <row r="3" spans="1:6" ht="15">
      <c r="B3" s="218" t="s">
        <v>186</v>
      </c>
      <c r="C3" s="218"/>
      <c r="D3" s="218"/>
      <c r="E3" s="216"/>
      <c r="F3" s="216"/>
    </row>
    <row r="4" spans="1:6" ht="4.5" customHeight="1">
      <c r="B4" s="218"/>
      <c r="C4" s="246"/>
      <c r="D4" s="246"/>
      <c r="E4" s="216"/>
      <c r="F4" s="216"/>
    </row>
    <row r="5" spans="1:6" ht="15">
      <c r="B5" s="220" t="s">
        <v>187</v>
      </c>
      <c r="C5" s="220" t="s">
        <v>188</v>
      </c>
      <c r="D5" s="221"/>
      <c r="E5" s="216"/>
      <c r="F5" s="216"/>
    </row>
    <row r="6" spans="1:6" ht="15">
      <c r="B6" s="220"/>
      <c r="C6" s="221"/>
      <c r="D6" s="221"/>
      <c r="E6" s="216"/>
      <c r="F6" s="247"/>
    </row>
    <row r="7" spans="1:6" ht="6.75" customHeight="1"/>
    <row r="8" spans="1:6" s="225" customFormat="1" ht="24" customHeight="1">
      <c r="A8" s="223" t="s">
        <v>189</v>
      </c>
      <c r="B8" s="223" t="s">
        <v>190</v>
      </c>
      <c r="C8" s="224" t="s">
        <v>62</v>
      </c>
      <c r="D8" s="224" t="s">
        <v>76</v>
      </c>
      <c r="E8" s="224" t="s">
        <v>193</v>
      </c>
      <c r="F8" s="224" t="s">
        <v>193</v>
      </c>
    </row>
    <row r="9" spans="1:6">
      <c r="A9" s="223" t="s">
        <v>196</v>
      </c>
      <c r="B9" s="223">
        <v>1</v>
      </c>
      <c r="C9" s="223"/>
      <c r="D9" s="223"/>
      <c r="E9" s="226"/>
      <c r="F9" s="248" t="s">
        <v>197</v>
      </c>
    </row>
    <row r="10" spans="1:6">
      <c r="A10" s="223" t="s">
        <v>198</v>
      </c>
      <c r="B10" s="229" t="s">
        <v>199</v>
      </c>
      <c r="C10" s="226"/>
      <c r="D10" s="226"/>
      <c r="E10" s="226"/>
      <c r="F10" s="226"/>
    </row>
    <row r="11" spans="1:6" ht="232.5" customHeight="1">
      <c r="A11" s="223">
        <v>1</v>
      </c>
      <c r="B11" s="229" t="s">
        <v>200</v>
      </c>
      <c r="C11" s="230">
        <v>14278463</v>
      </c>
      <c r="D11" s="230">
        <v>26593507</v>
      </c>
      <c r="E11" s="231">
        <f>+(D11-C11)/C11%</f>
        <v>86.249087174158731</v>
      </c>
      <c r="F11" s="226" t="s">
        <v>268</v>
      </c>
    </row>
    <row r="12" spans="1:6">
      <c r="A12" s="223"/>
      <c r="B12" s="229"/>
      <c r="C12" s="230">
        <v>0</v>
      </c>
      <c r="D12" s="230">
        <v>0</v>
      </c>
      <c r="E12" s="231"/>
      <c r="F12" s="226"/>
    </row>
    <row r="13" spans="1:6">
      <c r="A13" s="223">
        <v>2</v>
      </c>
      <c r="B13" s="229" t="s">
        <v>205</v>
      </c>
      <c r="C13" s="230">
        <v>0</v>
      </c>
      <c r="D13" s="230">
        <v>0</v>
      </c>
      <c r="E13" s="231"/>
      <c r="F13" s="226"/>
    </row>
    <row r="14" spans="1:6" ht="331.5">
      <c r="A14" s="223">
        <v>2.1</v>
      </c>
      <c r="B14" s="229" t="s">
        <v>206</v>
      </c>
      <c r="C14" s="230">
        <v>23689073</v>
      </c>
      <c r="D14" s="230">
        <v>43616122</v>
      </c>
      <c r="E14" s="231">
        <f>+(D14-C14)/C14%</f>
        <v>84.119159073890302</v>
      </c>
      <c r="F14" s="226" t="s">
        <v>208</v>
      </c>
    </row>
    <row r="15" spans="1:6" ht="25.5">
      <c r="A15" s="223">
        <v>2.2000000000000002</v>
      </c>
      <c r="B15" s="229" t="s">
        <v>209</v>
      </c>
      <c r="C15" s="230">
        <v>57661729</v>
      </c>
      <c r="D15" s="230">
        <v>72231729</v>
      </c>
      <c r="E15" s="231">
        <f>+(D15-C15)/C15%</f>
        <v>25.268059513095764</v>
      </c>
      <c r="F15" s="229"/>
    </row>
    <row r="16" spans="1:6" ht="25.5">
      <c r="A16" s="223"/>
      <c r="B16" s="229" t="s">
        <v>211</v>
      </c>
      <c r="C16" s="236">
        <f>C14+C15</f>
        <v>81350802</v>
      </c>
      <c r="D16" s="236">
        <f>D14+D15</f>
        <v>115847851</v>
      </c>
      <c r="E16" s="231">
        <f>+(D16-C16)/C16%</f>
        <v>42.405296754173364</v>
      </c>
      <c r="F16" s="237"/>
    </row>
    <row r="17" spans="1:6">
      <c r="A17" s="223"/>
      <c r="B17" s="229"/>
      <c r="C17" s="230">
        <v>0</v>
      </c>
      <c r="D17" s="230">
        <v>0</v>
      </c>
      <c r="E17" s="231"/>
      <c r="F17" s="226"/>
    </row>
    <row r="18" spans="1:6" ht="156.75" customHeight="1">
      <c r="A18" s="223">
        <v>3</v>
      </c>
      <c r="B18" s="229" t="s">
        <v>212</v>
      </c>
      <c r="C18" s="230">
        <v>23596861</v>
      </c>
      <c r="D18" s="230">
        <v>30049774</v>
      </c>
      <c r="E18" s="231">
        <f>+(D18-C18)/C18%</f>
        <v>27.346489009703454</v>
      </c>
      <c r="F18" s="242" t="s">
        <v>269</v>
      </c>
    </row>
    <row r="19" spans="1:6">
      <c r="A19" s="223">
        <v>4</v>
      </c>
      <c r="B19" s="229" t="s">
        <v>215</v>
      </c>
      <c r="C19" s="230">
        <v>64395441</v>
      </c>
      <c r="D19" s="230">
        <v>67665422</v>
      </c>
      <c r="E19" s="231">
        <f>+(D19-C19)/C19%</f>
        <v>5.077969727701686</v>
      </c>
      <c r="F19" s="230"/>
    </row>
    <row r="20" spans="1:6">
      <c r="A20" s="223"/>
      <c r="B20" s="229"/>
      <c r="C20" s="230">
        <v>0</v>
      </c>
      <c r="D20" s="230">
        <v>0</v>
      </c>
      <c r="E20" s="238"/>
      <c r="F20" s="236"/>
    </row>
    <row r="21" spans="1:6">
      <c r="A21" s="223">
        <v>5</v>
      </c>
      <c r="B21" s="229" t="s">
        <v>218</v>
      </c>
      <c r="C21" s="230">
        <v>0</v>
      </c>
      <c r="D21" s="230">
        <v>0</v>
      </c>
      <c r="E21" s="238"/>
      <c r="F21" s="236"/>
    </row>
    <row r="22" spans="1:6">
      <c r="A22" s="239">
        <v>5.0999999999999996</v>
      </c>
      <c r="B22" s="226" t="s">
        <v>219</v>
      </c>
      <c r="C22" s="230">
        <v>5464040</v>
      </c>
      <c r="D22" s="230">
        <v>5246784</v>
      </c>
      <c r="E22" s="231">
        <f>+(D22-C22)/C22%</f>
        <v>-3.9761055921991786</v>
      </c>
      <c r="F22" s="230"/>
    </row>
    <row r="23" spans="1:6">
      <c r="A23" s="239">
        <v>5.2</v>
      </c>
      <c r="B23" s="226" t="s">
        <v>222</v>
      </c>
      <c r="C23" s="230">
        <v>26989832</v>
      </c>
      <c r="D23" s="230">
        <v>26474264</v>
      </c>
      <c r="E23" s="231">
        <f>+(D23-C23)/C23%</f>
        <v>-1.9102304897637006</v>
      </c>
      <c r="F23" s="230"/>
    </row>
    <row r="24" spans="1:6" ht="76.5">
      <c r="A24" s="239">
        <v>5.3</v>
      </c>
      <c r="B24" s="226" t="s">
        <v>223</v>
      </c>
      <c r="C24" s="230">
        <v>3565898</v>
      </c>
      <c r="D24" s="230">
        <v>6501541</v>
      </c>
      <c r="E24" s="231">
        <f>+(D24-C24)/C24%</f>
        <v>82.325489960733591</v>
      </c>
      <c r="F24" s="230" t="s">
        <v>224</v>
      </c>
    </row>
    <row r="25" spans="1:6" ht="25.5">
      <c r="A25" s="239">
        <v>5.4</v>
      </c>
      <c r="B25" s="226" t="s">
        <v>226</v>
      </c>
      <c r="C25" s="230">
        <v>3302886</v>
      </c>
      <c r="D25" s="230">
        <v>3751401</v>
      </c>
      <c r="E25" s="231">
        <f>+(D25-C25)/C25%</f>
        <v>13.579487757070634</v>
      </c>
      <c r="F25" s="230"/>
    </row>
    <row r="26" spans="1:6">
      <c r="A26" s="239">
        <v>5.5</v>
      </c>
      <c r="B26" s="226" t="s">
        <v>228</v>
      </c>
      <c r="C26" s="230">
        <v>1530106</v>
      </c>
      <c r="D26" s="230">
        <v>1778965</v>
      </c>
      <c r="E26" s="231">
        <f>+(D26-C26)/C26%</f>
        <v>16.264167319126912</v>
      </c>
      <c r="F26" s="230"/>
    </row>
    <row r="27" spans="1:6">
      <c r="A27" s="239">
        <v>5.6</v>
      </c>
      <c r="B27" s="226" t="s">
        <v>232</v>
      </c>
      <c r="C27" s="230">
        <v>0</v>
      </c>
      <c r="D27" s="230">
        <v>0</v>
      </c>
      <c r="E27" s="231"/>
      <c r="F27" s="230"/>
    </row>
    <row r="28" spans="1:6">
      <c r="A28" s="239">
        <v>5.7</v>
      </c>
      <c r="B28" s="226" t="s">
        <v>233</v>
      </c>
      <c r="C28" s="230">
        <v>8250</v>
      </c>
      <c r="D28" s="230">
        <v>6750</v>
      </c>
      <c r="E28" s="231">
        <f>+(D28-C28)/C28%</f>
        <v>-18.181818181818183</v>
      </c>
      <c r="F28" s="230" t="s">
        <v>234</v>
      </c>
    </row>
    <row r="29" spans="1:6">
      <c r="A29" s="239" t="s">
        <v>196</v>
      </c>
      <c r="B29" s="226" t="s">
        <v>196</v>
      </c>
      <c r="C29" s="230">
        <v>0</v>
      </c>
      <c r="D29" s="230">
        <v>0</v>
      </c>
      <c r="E29" s="231"/>
      <c r="F29" s="230"/>
    </row>
    <row r="30" spans="1:6" ht="25.5">
      <c r="A30" s="239"/>
      <c r="B30" s="229" t="s">
        <v>235</v>
      </c>
      <c r="C30" s="236">
        <f>SUM(C22:C29)</f>
        <v>40861012</v>
      </c>
      <c r="D30" s="236">
        <f>SUM(D22:D29)</f>
        <v>43759705</v>
      </c>
      <c r="E30" s="240"/>
      <c r="F30" s="237"/>
    </row>
    <row r="31" spans="1:6">
      <c r="A31" s="223">
        <v>6</v>
      </c>
      <c r="B31" s="229" t="s">
        <v>236</v>
      </c>
      <c r="C31" s="230">
        <v>0</v>
      </c>
      <c r="D31" s="230">
        <v>0</v>
      </c>
      <c r="E31" s="231"/>
      <c r="F31" s="226"/>
    </row>
    <row r="32" spans="1:6">
      <c r="A32" s="239" t="s">
        <v>237</v>
      </c>
      <c r="B32" s="226" t="s">
        <v>238</v>
      </c>
      <c r="C32" s="230">
        <v>509620549</v>
      </c>
      <c r="D32" s="230">
        <v>456745566</v>
      </c>
      <c r="E32" s="231">
        <f>+(D32-C32)/C32%</f>
        <v>-10.375363219507854</v>
      </c>
      <c r="F32" s="230" t="s">
        <v>239</v>
      </c>
    </row>
    <row r="33" spans="1:6">
      <c r="A33" s="239">
        <v>6.2</v>
      </c>
      <c r="B33" s="226" t="s">
        <v>241</v>
      </c>
      <c r="C33" s="230">
        <v>36671605</v>
      </c>
      <c r="D33" s="230">
        <v>35565814</v>
      </c>
      <c r="E33" s="231">
        <f>+(D33-C33)/C33%</f>
        <v>-3.0153875184901233</v>
      </c>
      <c r="F33" s="230" t="s">
        <v>201</v>
      </c>
    </row>
    <row r="34" spans="1:6" ht="25.5">
      <c r="A34" s="239">
        <v>6.3</v>
      </c>
      <c r="B34" s="226" t="s">
        <v>244</v>
      </c>
      <c r="C34" s="230">
        <v>17032848</v>
      </c>
      <c r="D34" s="230">
        <v>21166993</v>
      </c>
      <c r="E34" s="231">
        <f>+(D34-C34)/C34%</f>
        <v>24.271601554830994</v>
      </c>
      <c r="F34" s="249" t="s">
        <v>270</v>
      </c>
    </row>
    <row r="35" spans="1:6">
      <c r="A35" s="239">
        <v>6.4</v>
      </c>
      <c r="B35" s="226" t="s">
        <v>246</v>
      </c>
      <c r="C35" s="230">
        <v>5658109</v>
      </c>
      <c r="D35" s="230">
        <v>2442898</v>
      </c>
      <c r="E35" s="231">
        <f>+(D35-C35)/C35%</f>
        <v>-56.82483317306189</v>
      </c>
      <c r="F35" s="230" t="s">
        <v>247</v>
      </c>
    </row>
    <row r="36" spans="1:6">
      <c r="A36" s="239">
        <v>6.5</v>
      </c>
      <c r="B36" s="226" t="s">
        <v>248</v>
      </c>
      <c r="C36" s="230">
        <v>0</v>
      </c>
      <c r="D36" s="230">
        <v>0</v>
      </c>
      <c r="E36" s="231"/>
      <c r="F36" s="230"/>
    </row>
    <row r="37" spans="1:6" ht="38.25">
      <c r="A37" s="239">
        <v>6.6</v>
      </c>
      <c r="B37" s="226" t="s">
        <v>249</v>
      </c>
      <c r="C37" s="230">
        <v>8172154</v>
      </c>
      <c r="D37" s="230">
        <v>13971814</v>
      </c>
      <c r="E37" s="231">
        <f>+(D37-C37)/C37%</f>
        <v>70.968559819112571</v>
      </c>
      <c r="F37" s="242" t="s">
        <v>271</v>
      </c>
    </row>
    <row r="38" spans="1:6">
      <c r="A38" s="239"/>
      <c r="B38" s="229" t="s">
        <v>251</v>
      </c>
      <c r="C38" s="236">
        <f>SUM(C32:C37)</f>
        <v>577155265</v>
      </c>
      <c r="D38" s="236">
        <f>SUM(D32:D37)</f>
        <v>529893085</v>
      </c>
      <c r="E38" s="238"/>
      <c r="F38" s="236"/>
    </row>
    <row r="39" spans="1:6" s="243" customFormat="1">
      <c r="A39" s="239">
        <v>7</v>
      </c>
      <c r="B39" s="226" t="s">
        <v>252</v>
      </c>
      <c r="C39" s="230">
        <v>2574</v>
      </c>
      <c r="D39" s="230">
        <v>1798</v>
      </c>
      <c r="E39" s="231">
        <f>+(D39-C39)/C39%</f>
        <v>-30.147630147630149</v>
      </c>
      <c r="F39" s="230" t="s">
        <v>272</v>
      </c>
    </row>
    <row r="40" spans="1:6">
      <c r="A40" s="239"/>
      <c r="B40" s="226"/>
      <c r="C40" s="230">
        <v>0</v>
      </c>
      <c r="D40" s="230">
        <v>0</v>
      </c>
      <c r="E40" s="231"/>
      <c r="F40" s="230"/>
    </row>
    <row r="41" spans="1:6">
      <c r="A41" s="239"/>
      <c r="B41" s="226"/>
      <c r="C41" s="230">
        <v>0</v>
      </c>
      <c r="D41" s="230">
        <v>0</v>
      </c>
      <c r="E41" s="231"/>
      <c r="F41" s="230"/>
    </row>
    <row r="42" spans="1:6">
      <c r="A42" s="239">
        <v>9.1</v>
      </c>
      <c r="B42" s="226" t="s">
        <v>253</v>
      </c>
      <c r="C42" s="230">
        <v>22409834</v>
      </c>
      <c r="D42" s="230">
        <v>19897079</v>
      </c>
      <c r="E42" s="231">
        <f>+(D42-C42)/C42%</f>
        <v>-11.212733659696006</v>
      </c>
      <c r="F42" s="230" t="s">
        <v>254</v>
      </c>
    </row>
    <row r="43" spans="1:6" ht="13.5" customHeight="1">
      <c r="A43" s="239"/>
      <c r="B43" s="226"/>
      <c r="C43" s="230">
        <v>0</v>
      </c>
      <c r="D43" s="230">
        <v>0</v>
      </c>
      <c r="E43" s="231"/>
      <c r="F43" s="230"/>
    </row>
    <row r="44" spans="1:6" ht="31.5" customHeight="1">
      <c r="A44" s="239">
        <v>10</v>
      </c>
      <c r="B44" s="229" t="s">
        <v>255</v>
      </c>
      <c r="C44" s="230">
        <v>10982682</v>
      </c>
      <c r="D44" s="230">
        <v>12337999</v>
      </c>
      <c r="E44" s="231">
        <f>+(D44-C44)/C44%</f>
        <v>12.340492058315082</v>
      </c>
      <c r="F44" s="230" t="s">
        <v>256</v>
      </c>
    </row>
    <row r="45" spans="1:6">
      <c r="A45" s="239">
        <v>11</v>
      </c>
      <c r="B45" s="229" t="s">
        <v>258</v>
      </c>
      <c r="C45" s="236">
        <f>C11+C16+C18+C19+C30+C38+C39+C42+C44</f>
        <v>835032934</v>
      </c>
      <c r="D45" s="236">
        <f>D11+D16+D18+D19+D30+D38+D39+D42+D44</f>
        <v>846046220</v>
      </c>
      <c r="E45" s="238"/>
      <c r="F45" s="236"/>
    </row>
    <row r="46" spans="1:6">
      <c r="A46" s="239">
        <v>12</v>
      </c>
      <c r="B46" s="229" t="s">
        <v>259</v>
      </c>
      <c r="C46" s="230">
        <v>21162617</v>
      </c>
      <c r="D46" s="230">
        <v>22138109</v>
      </c>
      <c r="E46" s="231">
        <f>+(D46-C46)/C46%</f>
        <v>4.6095055257107376</v>
      </c>
      <c r="F46" s="236"/>
    </row>
    <row r="47" spans="1:6">
      <c r="A47" s="239">
        <v>13</v>
      </c>
      <c r="B47" s="229" t="s">
        <v>261</v>
      </c>
      <c r="C47" s="236">
        <f>C45-C46</f>
        <v>813870317</v>
      </c>
      <c r="D47" s="236">
        <f>D45-D46</f>
        <v>823908111</v>
      </c>
      <c r="E47" s="229"/>
      <c r="F47" s="229"/>
    </row>
    <row r="48" spans="1:6" ht="51">
      <c r="A48" s="239">
        <v>14</v>
      </c>
      <c r="B48" s="226" t="s">
        <v>262</v>
      </c>
      <c r="C48" s="230"/>
      <c r="D48" s="230"/>
      <c r="E48" s="226"/>
      <c r="F48" s="226"/>
    </row>
  </sheetData>
  <printOptions horizontalCentered="1"/>
  <pageMargins left="0.47244094488188981" right="0.74803149606299213" top="0.5" bottom="0.55118110236220474" header="0.51" footer="0.51181102362204722"/>
  <pageSetup paperSize="9" scale="80" fitToHeight="2" orientation="portrait" horizontalDpi="180" verticalDpi="180" r:id="rId1"/>
  <headerFooter alignWithMargins="0"/>
</worksheet>
</file>

<file path=xl/worksheets/sheet7.xml><?xml version="1.0" encoding="utf-8"?>
<worksheet xmlns="http://schemas.openxmlformats.org/spreadsheetml/2006/main" xmlns:r="http://schemas.openxmlformats.org/officeDocument/2006/relationships">
  <dimension ref="A1:F48"/>
  <sheetViews>
    <sheetView view="pageBreakPreview" zoomScaleNormal="100" zoomScaleSheetLayoutView="100" workbookViewId="0">
      <pane xSplit="2" ySplit="8" topLeftCell="C9" activePane="bottomRight" state="frozen"/>
      <selection activeCell="N11" sqref="N11"/>
      <selection pane="topRight" activeCell="N11" sqref="N11"/>
      <selection pane="bottomLeft" activeCell="N11" sqref="N11"/>
      <selection pane="bottomRight" activeCell="N11" sqref="N11"/>
    </sheetView>
  </sheetViews>
  <sheetFormatPr defaultRowHeight="12.75"/>
  <cols>
    <col min="1" max="1" width="7.33203125" style="214" customWidth="1"/>
    <col min="2" max="2" width="35.83203125" style="217" customWidth="1"/>
    <col min="3" max="3" width="16.1640625" style="232" customWidth="1"/>
    <col min="4" max="4" width="16.83203125" style="217" customWidth="1"/>
    <col min="5" max="5" width="15.6640625" style="217" customWidth="1"/>
    <col min="6" max="6" width="59.5" style="217" customWidth="1"/>
    <col min="7" max="34" width="2.33203125" style="217" bestFit="1" customWidth="1"/>
    <col min="35" max="16384" width="9.33203125" style="217"/>
  </cols>
  <sheetData>
    <row r="1" spans="1:6" ht="5.25" customHeight="1">
      <c r="A1" s="250"/>
      <c r="B1" s="251"/>
      <c r="C1" s="252"/>
      <c r="D1" s="251"/>
      <c r="E1" s="251"/>
      <c r="F1" s="251"/>
    </row>
    <row r="2" spans="1:6" ht="15.75">
      <c r="A2" s="250"/>
      <c r="B2" s="253" t="s">
        <v>185</v>
      </c>
      <c r="C2" s="252"/>
      <c r="D2" s="251"/>
      <c r="E2" s="251"/>
      <c r="F2" s="251"/>
    </row>
    <row r="3" spans="1:6" ht="15">
      <c r="A3" s="250"/>
      <c r="B3" s="254" t="s">
        <v>273</v>
      </c>
      <c r="C3" s="255"/>
      <c r="D3" s="254"/>
      <c r="E3" s="251"/>
      <c r="F3" s="251"/>
    </row>
    <row r="4" spans="1:6" ht="4.5" customHeight="1">
      <c r="A4" s="250"/>
      <c r="B4" s="254"/>
      <c r="C4" s="256"/>
      <c r="D4" s="257"/>
      <c r="E4" s="251"/>
      <c r="F4" s="251"/>
    </row>
    <row r="5" spans="1:6" ht="15">
      <c r="A5" s="250"/>
      <c r="B5" s="258" t="s">
        <v>187</v>
      </c>
      <c r="C5" s="258" t="s">
        <v>188</v>
      </c>
      <c r="D5" s="259"/>
      <c r="E5" s="251"/>
      <c r="F5" s="251"/>
    </row>
    <row r="6" spans="1:6" ht="15">
      <c r="A6" s="250"/>
      <c r="B6" s="258"/>
      <c r="C6" s="260"/>
      <c r="D6" s="259"/>
      <c r="E6" s="251"/>
      <c r="F6" s="248" t="s">
        <v>197</v>
      </c>
    </row>
    <row r="7" spans="1:6" ht="6.75" customHeight="1">
      <c r="A7" s="250"/>
      <c r="B7" s="251"/>
      <c r="C7" s="252"/>
      <c r="D7" s="251"/>
      <c r="E7" s="251"/>
      <c r="F7" s="251"/>
    </row>
    <row r="8" spans="1:6" s="225" customFormat="1" ht="24" customHeight="1">
      <c r="A8" s="223" t="s">
        <v>189</v>
      </c>
      <c r="B8" s="223" t="s">
        <v>190</v>
      </c>
      <c r="C8" s="261" t="s">
        <v>75</v>
      </c>
      <c r="D8" s="224" t="s">
        <v>62</v>
      </c>
      <c r="E8" s="224" t="s">
        <v>192</v>
      </c>
      <c r="F8" s="224" t="s">
        <v>192</v>
      </c>
    </row>
    <row r="9" spans="1:6">
      <c r="A9" s="223" t="s">
        <v>196</v>
      </c>
      <c r="B9" s="223">
        <v>1</v>
      </c>
      <c r="C9" s="262"/>
      <c r="D9" s="223"/>
      <c r="E9" s="226"/>
      <c r="F9" s="226"/>
    </row>
    <row r="10" spans="1:6">
      <c r="A10" s="223" t="s">
        <v>198</v>
      </c>
      <c r="B10" s="229" t="s">
        <v>199</v>
      </c>
      <c r="C10" s="230"/>
      <c r="D10" s="226"/>
      <c r="E10" s="226"/>
      <c r="F10" s="226"/>
    </row>
    <row r="11" spans="1:6">
      <c r="A11" s="223">
        <v>1</v>
      </c>
      <c r="B11" s="229" t="s">
        <v>200</v>
      </c>
      <c r="C11" s="230">
        <v>15718156</v>
      </c>
      <c r="D11" s="230">
        <v>14278463</v>
      </c>
      <c r="E11" s="231">
        <f>+(D11-C11)/C11%</f>
        <v>-9.1594268437086388</v>
      </c>
      <c r="F11" s="230"/>
    </row>
    <row r="12" spans="1:6" ht="5.25" customHeight="1">
      <c r="A12" s="223"/>
      <c r="B12" s="229"/>
      <c r="C12" s="230">
        <v>0</v>
      </c>
      <c r="D12" s="230">
        <v>0</v>
      </c>
      <c r="E12" s="231"/>
      <c r="F12" s="226"/>
    </row>
    <row r="13" spans="1:6">
      <c r="A13" s="223">
        <v>2</v>
      </c>
      <c r="B13" s="229" t="s">
        <v>205</v>
      </c>
      <c r="C13" s="230">
        <v>0</v>
      </c>
      <c r="D13" s="230">
        <v>0</v>
      </c>
      <c r="E13" s="231"/>
      <c r="F13" s="226"/>
    </row>
    <row r="14" spans="1:6" ht="25.5">
      <c r="A14" s="223">
        <v>2.1</v>
      </c>
      <c r="B14" s="229" t="s">
        <v>206</v>
      </c>
      <c r="C14" s="230">
        <v>14831309</v>
      </c>
      <c r="D14" s="230">
        <v>23689073</v>
      </c>
      <c r="E14" s="231">
        <f>+(D14-C14)/C14%</f>
        <v>59.723413489665681</v>
      </c>
      <c r="F14" s="263" t="s">
        <v>274</v>
      </c>
    </row>
    <row r="15" spans="1:6" ht="78.75" customHeight="1">
      <c r="A15" s="223">
        <v>2.2000000000000002</v>
      </c>
      <c r="B15" s="229" t="s">
        <v>209</v>
      </c>
      <c r="C15" s="230">
        <v>43238225</v>
      </c>
      <c r="D15" s="230">
        <v>57661729</v>
      </c>
      <c r="E15" s="231">
        <f>+(D15-C15)/C15%</f>
        <v>33.358224117664406</v>
      </c>
      <c r="F15" s="264"/>
    </row>
    <row r="16" spans="1:6" ht="15.75" customHeight="1">
      <c r="A16" s="223"/>
      <c r="B16" s="229" t="s">
        <v>275</v>
      </c>
      <c r="C16" s="236">
        <f>C14+C15</f>
        <v>58069534</v>
      </c>
      <c r="D16" s="236">
        <f>D14+D15</f>
        <v>81350802</v>
      </c>
      <c r="E16" s="231">
        <f>+(D16-C16)/C16%</f>
        <v>40.092052400489386</v>
      </c>
      <c r="F16" s="237"/>
    </row>
    <row r="17" spans="1:6">
      <c r="A17" s="223"/>
      <c r="B17" s="229"/>
      <c r="C17" s="230">
        <f>'[1]2012-13'!R17</f>
        <v>0</v>
      </c>
      <c r="D17" s="230">
        <f>'[1]2013-14'!W17</f>
        <v>0</v>
      </c>
      <c r="E17" s="231"/>
      <c r="F17" s="226"/>
    </row>
    <row r="18" spans="1:6" ht="131.25" customHeight="1">
      <c r="A18" s="223">
        <v>3</v>
      </c>
      <c r="B18" s="229" t="s">
        <v>212</v>
      </c>
      <c r="C18" s="230">
        <v>18200614</v>
      </c>
      <c r="D18" s="230">
        <v>23596861</v>
      </c>
      <c r="E18" s="231">
        <f>+(D18-C18)/C18%</f>
        <v>29.648708554557551</v>
      </c>
      <c r="F18" s="265" t="s">
        <v>276</v>
      </c>
    </row>
    <row r="19" spans="1:6">
      <c r="A19" s="223">
        <v>4</v>
      </c>
      <c r="B19" s="229" t="s">
        <v>215</v>
      </c>
      <c r="C19" s="230">
        <v>62435005</v>
      </c>
      <c r="D19" s="230">
        <v>64395441</v>
      </c>
      <c r="E19" s="231">
        <f>+(D19-C19)/C19%</f>
        <v>3.1399629102296056</v>
      </c>
      <c r="F19" s="266"/>
    </row>
    <row r="20" spans="1:6">
      <c r="A20" s="223"/>
      <c r="B20" s="229"/>
      <c r="C20" s="230">
        <v>0</v>
      </c>
      <c r="D20" s="230">
        <v>0</v>
      </c>
      <c r="E20" s="238"/>
      <c r="F20" s="236"/>
    </row>
    <row r="21" spans="1:6">
      <c r="A21" s="223">
        <v>5</v>
      </c>
      <c r="B21" s="229" t="s">
        <v>218</v>
      </c>
      <c r="C21" s="230">
        <v>0</v>
      </c>
      <c r="D21" s="230">
        <v>0</v>
      </c>
      <c r="E21" s="238"/>
      <c r="F21" s="236"/>
    </row>
    <row r="22" spans="1:6" ht="38.25">
      <c r="A22" s="239">
        <v>5.0999999999999996</v>
      </c>
      <c r="B22" s="226" t="s">
        <v>219</v>
      </c>
      <c r="C22" s="230">
        <v>3868574</v>
      </c>
      <c r="D22" s="230">
        <v>5464040</v>
      </c>
      <c r="E22" s="231">
        <f>+(D22-C22)/C22%</f>
        <v>41.241708184979792</v>
      </c>
      <c r="F22" s="230" t="s">
        <v>220</v>
      </c>
    </row>
    <row r="23" spans="1:6">
      <c r="A23" s="239">
        <v>5.2</v>
      </c>
      <c r="B23" s="226" t="s">
        <v>222</v>
      </c>
      <c r="C23" s="230">
        <v>25974616</v>
      </c>
      <c r="D23" s="230">
        <v>26989832</v>
      </c>
      <c r="E23" s="231">
        <f>+(D23-C23)/C23%</f>
        <v>3.9084928146772215</v>
      </c>
      <c r="F23" s="230"/>
    </row>
    <row r="24" spans="1:6">
      <c r="A24" s="239">
        <v>5.3</v>
      </c>
      <c r="B24" s="226" t="s">
        <v>223</v>
      </c>
      <c r="C24" s="230">
        <v>3697596</v>
      </c>
      <c r="D24" s="230">
        <v>3565898</v>
      </c>
      <c r="E24" s="231">
        <f>+(D24-C24)/C24%</f>
        <v>-3.5617195604928176</v>
      </c>
      <c r="F24" s="230"/>
    </row>
    <row r="25" spans="1:6" ht="51">
      <c r="A25" s="239">
        <v>5.4</v>
      </c>
      <c r="B25" s="226" t="s">
        <v>226</v>
      </c>
      <c r="C25" s="230">
        <v>2121632</v>
      </c>
      <c r="D25" s="230">
        <v>3302886</v>
      </c>
      <c r="E25" s="231">
        <f>+(D25-C25)/C25%</f>
        <v>55.676667772733445</v>
      </c>
      <c r="F25" s="230" t="s">
        <v>227</v>
      </c>
    </row>
    <row r="26" spans="1:6" ht="25.5">
      <c r="A26" s="239">
        <v>5.5</v>
      </c>
      <c r="B26" s="226" t="s">
        <v>228</v>
      </c>
      <c r="C26" s="230">
        <v>1326748</v>
      </c>
      <c r="D26" s="230">
        <v>1530106</v>
      </c>
      <c r="E26" s="231">
        <f>+(D26-C26)/C26%</f>
        <v>15.327552783196207</v>
      </c>
      <c r="F26" s="230" t="s">
        <v>229</v>
      </c>
    </row>
    <row r="27" spans="1:6">
      <c r="A27" s="239">
        <v>5.6</v>
      </c>
      <c r="B27" s="226" t="s">
        <v>232</v>
      </c>
      <c r="C27" s="230">
        <v>0</v>
      </c>
      <c r="D27" s="230">
        <v>0</v>
      </c>
      <c r="E27" s="231"/>
      <c r="F27" s="230"/>
    </row>
    <row r="28" spans="1:6">
      <c r="A28" s="239">
        <v>5.7</v>
      </c>
      <c r="B28" s="226" t="s">
        <v>233</v>
      </c>
      <c r="C28" s="230">
        <v>9000</v>
      </c>
      <c r="D28" s="230">
        <v>8250</v>
      </c>
      <c r="E28" s="231">
        <f>+(D28-C28)/C28%</f>
        <v>-8.3333333333333339</v>
      </c>
      <c r="F28" s="230"/>
    </row>
    <row r="29" spans="1:6">
      <c r="A29" s="239" t="s">
        <v>196</v>
      </c>
      <c r="B29" s="226" t="s">
        <v>196</v>
      </c>
      <c r="C29" s="230">
        <v>0</v>
      </c>
      <c r="D29" s="230">
        <v>0</v>
      </c>
      <c r="E29" s="231"/>
      <c r="F29" s="230"/>
    </row>
    <row r="30" spans="1:6" ht="25.5">
      <c r="A30" s="239"/>
      <c r="B30" s="229" t="s">
        <v>235</v>
      </c>
      <c r="C30" s="236">
        <f>SUM(C22:C29)</f>
        <v>36998166</v>
      </c>
      <c r="D30" s="236">
        <f>SUM(D22:D29)</f>
        <v>40861012</v>
      </c>
      <c r="E30" s="240"/>
      <c r="F30" s="237"/>
    </row>
    <row r="31" spans="1:6">
      <c r="A31" s="223">
        <v>6</v>
      </c>
      <c r="B31" s="229" t="s">
        <v>236</v>
      </c>
      <c r="C31" s="230">
        <v>0</v>
      </c>
      <c r="D31" s="230">
        <v>0</v>
      </c>
      <c r="E31" s="231"/>
      <c r="F31" s="226"/>
    </row>
    <row r="32" spans="1:6">
      <c r="A32" s="239" t="s">
        <v>237</v>
      </c>
      <c r="B32" s="226" t="s">
        <v>238</v>
      </c>
      <c r="C32" s="230">
        <v>507537042</v>
      </c>
      <c r="D32" s="230">
        <v>509620549</v>
      </c>
      <c r="E32" s="231">
        <f>+(D32-C32)/C32%</f>
        <v>0.41051328821040023</v>
      </c>
      <c r="F32" s="230"/>
    </row>
    <row r="33" spans="1:6" ht="25.5">
      <c r="A33" s="239">
        <v>6.2</v>
      </c>
      <c r="B33" s="226" t="s">
        <v>241</v>
      </c>
      <c r="C33" s="230">
        <v>21835346</v>
      </c>
      <c r="D33" s="230">
        <v>36671605</v>
      </c>
      <c r="E33" s="231">
        <f>+(D33-C33)/C33%</f>
        <v>67.946067811336718</v>
      </c>
      <c r="F33" s="230" t="s">
        <v>242</v>
      </c>
    </row>
    <row r="34" spans="1:6" ht="37.5" customHeight="1">
      <c r="A34" s="239">
        <v>6.3</v>
      </c>
      <c r="B34" s="226" t="s">
        <v>244</v>
      </c>
      <c r="C34" s="230">
        <v>34935418</v>
      </c>
      <c r="D34" s="230">
        <v>17032848</v>
      </c>
      <c r="E34" s="231">
        <f>+(D34-C34)/C34%</f>
        <v>-51.244756825294033</v>
      </c>
      <c r="F34" s="267" t="s">
        <v>277</v>
      </c>
    </row>
    <row r="35" spans="1:6">
      <c r="A35" s="239">
        <v>6.4</v>
      </c>
      <c r="B35" s="226" t="s">
        <v>246</v>
      </c>
      <c r="C35" s="230">
        <v>3348399</v>
      </c>
      <c r="D35" s="230">
        <v>5658109</v>
      </c>
      <c r="E35" s="231">
        <f>+(D35-C35)/C35%</f>
        <v>68.979533203778885</v>
      </c>
      <c r="F35" s="230" t="s">
        <v>278</v>
      </c>
    </row>
    <row r="36" spans="1:6">
      <c r="A36" s="239">
        <v>6.5</v>
      </c>
      <c r="B36" s="226" t="s">
        <v>248</v>
      </c>
      <c r="C36" s="230">
        <v>0</v>
      </c>
      <c r="D36" s="230">
        <v>0</v>
      </c>
      <c r="E36" s="231"/>
      <c r="F36" s="230"/>
    </row>
    <row r="37" spans="1:6" ht="38.25">
      <c r="A37" s="239">
        <v>6.6</v>
      </c>
      <c r="B37" s="226" t="s">
        <v>249</v>
      </c>
      <c r="C37" s="230">
        <v>16128526</v>
      </c>
      <c r="D37" s="230">
        <v>8172154</v>
      </c>
      <c r="E37" s="231">
        <f>+(D37-C37)/C37%</f>
        <v>-49.331054803148156</v>
      </c>
      <c r="F37" s="267" t="s">
        <v>279</v>
      </c>
    </row>
    <row r="38" spans="1:6">
      <c r="A38" s="239"/>
      <c r="B38" s="229" t="s">
        <v>251</v>
      </c>
      <c r="C38" s="236">
        <f>SUM(C32:C37)</f>
        <v>583784731</v>
      </c>
      <c r="D38" s="236">
        <f>SUM(D32:D37)</f>
        <v>577155265</v>
      </c>
      <c r="E38" s="238"/>
      <c r="F38" s="236"/>
    </row>
    <row r="39" spans="1:6" s="243" customFormat="1">
      <c r="A39" s="239">
        <v>7</v>
      </c>
      <c r="B39" s="226" t="s">
        <v>252</v>
      </c>
      <c r="C39" s="230">
        <v>83365</v>
      </c>
      <c r="D39" s="230">
        <v>2574</v>
      </c>
      <c r="E39" s="231">
        <f>+(D39-C39)/C39%</f>
        <v>-96.912373298146704</v>
      </c>
      <c r="F39" s="230" t="s">
        <v>280</v>
      </c>
    </row>
    <row r="40" spans="1:6">
      <c r="A40" s="239"/>
      <c r="B40" s="226"/>
      <c r="C40" s="230">
        <v>0</v>
      </c>
      <c r="D40" s="230">
        <v>0</v>
      </c>
      <c r="E40" s="231"/>
      <c r="F40" s="230"/>
    </row>
    <row r="41" spans="1:6">
      <c r="A41" s="239"/>
      <c r="B41" s="226"/>
      <c r="C41" s="230">
        <v>0</v>
      </c>
      <c r="D41" s="230">
        <v>0</v>
      </c>
      <c r="E41" s="231"/>
      <c r="F41" s="230"/>
    </row>
    <row r="42" spans="1:6">
      <c r="A42" s="239">
        <v>9.1</v>
      </c>
      <c r="B42" s="226" t="s">
        <v>253</v>
      </c>
      <c r="C42" s="230">
        <v>25307956</v>
      </c>
      <c r="D42" s="230">
        <v>22409834</v>
      </c>
      <c r="E42" s="231">
        <f>+(D42-C42)/C42%</f>
        <v>-11.451426579056799</v>
      </c>
      <c r="F42" s="230" t="s">
        <v>254</v>
      </c>
    </row>
    <row r="43" spans="1:6" ht="13.5" customHeight="1">
      <c r="A43" s="239"/>
      <c r="B43" s="226"/>
      <c r="C43" s="230">
        <v>0</v>
      </c>
      <c r="D43" s="230">
        <v>0</v>
      </c>
      <c r="E43" s="231"/>
      <c r="F43" s="230"/>
    </row>
    <row r="44" spans="1:6" ht="25.5">
      <c r="A44" s="239">
        <v>10</v>
      </c>
      <c r="B44" s="229" t="s">
        <v>255</v>
      </c>
      <c r="C44" s="230">
        <v>8271545</v>
      </c>
      <c r="D44" s="230">
        <v>10982682</v>
      </c>
      <c r="E44" s="231">
        <f>+(D44-C44)/C44%</f>
        <v>32.776669896615445</v>
      </c>
      <c r="F44" s="230" t="s">
        <v>256</v>
      </c>
    </row>
    <row r="45" spans="1:6">
      <c r="A45" s="239">
        <v>11</v>
      </c>
      <c r="B45" s="229" t="s">
        <v>258</v>
      </c>
      <c r="C45" s="236">
        <f>C11+C16+C18+C19+C30+C38+C39+C42+C44</f>
        <v>808869072</v>
      </c>
      <c r="D45" s="236">
        <f>D11+D16+D18+D19+D30+D38+D39+D42+D44</f>
        <v>835032934</v>
      </c>
      <c r="E45" s="236"/>
      <c r="F45" s="236"/>
    </row>
    <row r="46" spans="1:6" ht="25.5">
      <c r="A46" s="239">
        <v>12</v>
      </c>
      <c r="B46" s="229" t="s">
        <v>259</v>
      </c>
      <c r="C46" s="230">
        <v>86685362</v>
      </c>
      <c r="D46" s="230">
        <v>21162617</v>
      </c>
      <c r="E46" s="231">
        <f>+(D46-C46)/C46%</f>
        <v>-75.586862058671457</v>
      </c>
      <c r="F46" s="230" t="s">
        <v>281</v>
      </c>
    </row>
    <row r="47" spans="1:6">
      <c r="A47" s="239">
        <v>13</v>
      </c>
      <c r="B47" s="229" t="s">
        <v>261</v>
      </c>
      <c r="C47" s="236">
        <f>C45-C46</f>
        <v>722183710</v>
      </c>
      <c r="D47" s="236">
        <f>D45-D46</f>
        <v>813870317</v>
      </c>
      <c r="E47" s="229"/>
      <c r="F47" s="229"/>
    </row>
    <row r="48" spans="1:6" ht="51">
      <c r="A48" s="239">
        <v>14</v>
      </c>
      <c r="B48" s="226" t="s">
        <v>262</v>
      </c>
      <c r="C48" s="230"/>
      <c r="D48" s="230"/>
      <c r="E48" s="226"/>
      <c r="F48" s="226"/>
    </row>
  </sheetData>
  <mergeCells count="1">
    <mergeCell ref="F14:F15"/>
  </mergeCells>
  <printOptions horizontalCentered="1"/>
  <pageMargins left="0.42" right="0.24803149599999999" top="0.28000000000000003" bottom="0.16" header="0.73" footer="0.28000000000000003"/>
  <pageSetup paperSize="9" scale="76" fitToHeight="4" orientation="portrait"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Annexure-III 1 to 3</vt:lpstr>
      <vt:lpstr>Annexure-IV</vt:lpstr>
      <vt:lpstr>Annexure-XIX</vt:lpstr>
      <vt:lpstr>16-17 vs 15-16</vt:lpstr>
      <vt:lpstr>15-16 vs 14-15</vt:lpstr>
      <vt:lpstr>14-15 vs 13-14</vt:lpstr>
      <vt:lpstr>13-14 vs 12-13</vt:lpstr>
      <vt:lpstr>'13-14 vs 12-13'!Print_Area</vt:lpstr>
      <vt:lpstr>'14-15 vs 13-14'!Print_Area</vt:lpstr>
      <vt:lpstr>'15-16 vs 14-15'!Print_Area</vt:lpstr>
      <vt:lpstr>'16-17 vs 15-16'!Print_Area</vt:lpstr>
      <vt:lpstr>'Annexure-III 1 to 3'!Print_Area</vt:lpstr>
      <vt:lpstr>'Annexure-IV'!Print_Area</vt:lpstr>
      <vt:lpstr>'Annexure-XIX'!Print_Area</vt:lpstr>
      <vt:lpstr>'13-14 vs 12-13'!Print_Titles</vt:lpstr>
      <vt:lpstr>'14-15 vs 13-14'!Print_Titles</vt:lpstr>
      <vt:lpstr>'15-16 vs 14-15'!Print_Titles</vt:lpstr>
      <vt:lpstr>'16-17 vs 15-16'!Print_Titles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dhanush</cp:lastModifiedBy>
  <cp:lastPrinted>2018-01-25T05:11:33Z</cp:lastPrinted>
  <dcterms:created xsi:type="dcterms:W3CDTF">2017-11-17T07:25:10Z</dcterms:created>
  <dcterms:modified xsi:type="dcterms:W3CDTF">2018-01-29T09:10:49Z</dcterms:modified>
</cp:coreProperties>
</file>